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5" yWindow="645" windowWidth="18075" windowHeight="12105" tabRatio="722" firstSheet="1" activeTab="1"/>
  </bookViews>
  <sheets>
    <sheet name="Data" sheetId="2" state="hidden" r:id="rId1"/>
    <sheet name="Report" sheetId="12" r:id="rId2"/>
    <sheet name="Geochemical Log" sheetId="162" r:id="rId3"/>
    <sheet name="Kerogen Quality" sheetId="8" r:id="rId4"/>
    <sheet name="KEROGEN TYPE" sheetId="176" r:id="rId5"/>
    <sheet name="Kerogen Type and Maturity" sheetId="177" r:id="rId6"/>
    <sheet name="Kerogen Conversion-Maturity" sheetId="179" r:id="rId7"/>
    <sheet name="Maturation Profile" sheetId="171" state="hidden" r:id="rId8"/>
    <sheet name="GUIDELINES" sheetId="163" state="hidden" r:id="rId9"/>
    <sheet name="Config" sheetId="172" state="hidden" r:id="rId10"/>
  </sheets>
  <definedNames>
    <definedName name="_xlnm.Print_Area" localSheetId="0">Data!$A$15:$AP$905</definedName>
    <definedName name="_xlnm.Print_Area" localSheetId="2">'Geochemical Log'!$A$1:$O$55</definedName>
    <definedName name="_xlnm.Print_Area" localSheetId="6">'Kerogen Conversion-Maturity'!$A$1:$V$35</definedName>
    <definedName name="_xlnm.Print_Area" localSheetId="3">'Kerogen Quality'!$A$1:$V$34</definedName>
    <definedName name="_xlnm.Print_Area" localSheetId="4">'KEROGEN TYPE'!$A$1:$H$47</definedName>
    <definedName name="_xlnm.Print_Area" localSheetId="5">'Kerogen Type and Maturity'!$A$1:$P$47</definedName>
    <definedName name="_xlnm.Print_Area" localSheetId="7">'Maturation Profile'!$A$1:$K$56</definedName>
    <definedName name="_xlnm.Print_Area" localSheetId="1">Report!$A$3:$AB$33</definedName>
    <definedName name="_xlnm.Print_Titles" localSheetId="1">Report!$3:$14</definedName>
  </definedNames>
  <calcPr calcId="145621"/>
</workbook>
</file>

<file path=xl/calcChain.xml><?xml version="1.0" encoding="utf-8"?>
<calcChain xmlns="http://schemas.openxmlformats.org/spreadsheetml/2006/main">
  <c r="E17" i="12" l="1"/>
  <c r="E18" i="12"/>
  <c r="E19" i="12"/>
  <c r="E20" i="12"/>
  <c r="E21" i="12"/>
  <c r="E16" i="12"/>
  <c r="T17" i="12"/>
  <c r="U17" i="12"/>
  <c r="V17" i="12"/>
  <c r="W17" i="12"/>
  <c r="X17" i="12"/>
  <c r="T18" i="12"/>
  <c r="U18" i="12"/>
  <c r="V18" i="12"/>
  <c r="W18" i="12"/>
  <c r="X18" i="12"/>
  <c r="T19" i="12"/>
  <c r="U19" i="12"/>
  <c r="V19" i="12"/>
  <c r="W19" i="12"/>
  <c r="X19" i="12"/>
  <c r="T20" i="12"/>
  <c r="U20" i="12"/>
  <c r="V20" i="12"/>
  <c r="W20" i="12"/>
  <c r="X20" i="12"/>
  <c r="T21" i="12"/>
  <c r="U21" i="12"/>
  <c r="V21" i="12"/>
  <c r="W21" i="12"/>
  <c r="X21" i="12"/>
  <c r="X16" i="12"/>
  <c r="W16" i="12"/>
  <c r="V16" i="12"/>
  <c r="U16" i="12"/>
  <c r="T16" i="12"/>
  <c r="E9" i="12"/>
  <c r="A3" i="179" s="1"/>
  <c r="AA16" i="12"/>
  <c r="T10" i="12"/>
  <c r="T9" i="12"/>
  <c r="L10" i="12"/>
  <c r="L9" i="12"/>
  <c r="M12" i="12"/>
  <c r="M13" i="12"/>
  <c r="M16" i="12"/>
  <c r="F8" i="2"/>
  <c r="N4" i="162" s="1"/>
  <c r="C4" i="162"/>
  <c r="A7" i="12"/>
  <c r="E12" i="12"/>
  <c r="I3" i="177"/>
  <c r="L2" i="8"/>
  <c r="I16" i="12"/>
  <c r="C16" i="12"/>
  <c r="U5" i="179"/>
  <c r="O5" i="177"/>
  <c r="G5" i="176"/>
  <c r="U4" i="8"/>
  <c r="J4" i="8"/>
  <c r="Y17" i="12"/>
  <c r="Z17" i="12"/>
  <c r="AA17" i="12"/>
  <c r="Y18" i="12"/>
  <c r="Z18" i="12"/>
  <c r="AA18" i="12"/>
  <c r="Y19" i="12"/>
  <c r="Z19" i="12"/>
  <c r="AA19" i="12"/>
  <c r="Y20" i="12"/>
  <c r="Z20" i="12"/>
  <c r="AA20" i="12"/>
  <c r="Y21" i="12"/>
  <c r="Z21" i="12"/>
  <c r="AA21" i="12"/>
  <c r="O17" i="12"/>
  <c r="R17" i="12" s="1"/>
  <c r="O18" i="12"/>
  <c r="R18" i="12"/>
  <c r="O19" i="12"/>
  <c r="R19" i="12" s="1"/>
  <c r="O20" i="12"/>
  <c r="R20" i="12"/>
  <c r="O21" i="12"/>
  <c r="R21" i="12" s="1"/>
  <c r="Q17" i="12"/>
  <c r="Q18" i="12"/>
  <c r="Q19" i="12"/>
  <c r="Q20" i="12"/>
  <c r="Q21" i="12"/>
  <c r="P17" i="12"/>
  <c r="P18" i="12"/>
  <c r="P19" i="12"/>
  <c r="P20" i="12"/>
  <c r="P21" i="12"/>
  <c r="N17" i="12"/>
  <c r="N18" i="12"/>
  <c r="N19" i="12"/>
  <c r="N20" i="12"/>
  <c r="N21" i="12"/>
  <c r="M17" i="12"/>
  <c r="M18" i="12"/>
  <c r="M19" i="12"/>
  <c r="M20" i="12"/>
  <c r="M21" i="12"/>
  <c r="K17" i="12"/>
  <c r="K18" i="12"/>
  <c r="K19" i="12"/>
  <c r="K20" i="12"/>
  <c r="K21" i="12"/>
  <c r="H17" i="12"/>
  <c r="H18" i="12"/>
  <c r="H19" i="12"/>
  <c r="H20" i="12"/>
  <c r="H21" i="12"/>
  <c r="G17" i="12"/>
  <c r="G18" i="12"/>
  <c r="G19" i="12"/>
  <c r="G20" i="12"/>
  <c r="G21" i="12"/>
  <c r="F17" i="12"/>
  <c r="F18" i="12"/>
  <c r="F19" i="12"/>
  <c r="F20" i="12"/>
  <c r="F21" i="12"/>
  <c r="B17" i="12"/>
  <c r="B18" i="12"/>
  <c r="B19" i="12"/>
  <c r="B20" i="12"/>
  <c r="B21" i="12"/>
  <c r="B16" i="12"/>
  <c r="B5" i="179"/>
  <c r="B4" i="8"/>
  <c r="M6" i="2"/>
  <c r="O16" i="12"/>
  <c r="R16" i="12"/>
  <c r="Q16" i="12"/>
  <c r="J5" i="177"/>
  <c r="B5" i="177"/>
  <c r="B5" i="176"/>
  <c r="M4" i="8"/>
  <c r="H16" i="12"/>
  <c r="G16" i="12"/>
  <c r="F16" i="12"/>
  <c r="Z16" i="12"/>
  <c r="Y16" i="12"/>
  <c r="P16" i="12"/>
  <c r="N16" i="12"/>
  <c r="K16" i="12"/>
  <c r="M5" i="179"/>
  <c r="F6" i="2"/>
  <c r="A1" i="171" s="1"/>
  <c r="G11" i="2"/>
  <c r="J1" i="163" s="1"/>
  <c r="G12" i="2"/>
  <c r="J2" i="163" s="1"/>
  <c r="J3" i="163"/>
  <c r="J4" i="163"/>
  <c r="I11" i="163"/>
  <c r="K11" i="163"/>
  <c r="L11" i="163"/>
  <c r="I13" i="163"/>
  <c r="K13" i="163"/>
  <c r="I15" i="163"/>
  <c r="K15" i="163"/>
  <c r="I17" i="163"/>
  <c r="K17" i="163"/>
  <c r="S18" i="163"/>
  <c r="S29" i="163"/>
  <c r="N13" i="12"/>
  <c r="O13" i="12"/>
  <c r="P13" i="12"/>
  <c r="Q12" i="12"/>
  <c r="K10" i="2"/>
  <c r="L10" i="2"/>
  <c r="N10" i="2"/>
  <c r="S10" i="2"/>
  <c r="V10" i="2"/>
  <c r="X10" i="2"/>
  <c r="K11" i="2"/>
  <c r="L11" i="2"/>
  <c r="N11" i="2"/>
  <c r="S11" i="2"/>
  <c r="V11" i="2"/>
  <c r="X11" i="2"/>
  <c r="A2" i="8"/>
  <c r="A3" i="177"/>
  <c r="G5" i="177"/>
  <c r="J5" i="179"/>
  <c r="A2" i="162"/>
  <c r="B3" i="176"/>
  <c r="L3" i="179"/>
  <c r="Y10" i="12" l="1"/>
</calcChain>
</file>

<file path=xl/comments1.xml><?xml version="1.0" encoding="utf-8"?>
<comments xmlns="http://schemas.openxmlformats.org/spreadsheetml/2006/main">
  <authors>
    <author>Dan Jarvie</author>
  </authors>
  <commentList>
    <comment ref="J12" authorId="0">
      <text>
        <r>
          <rPr>
            <b/>
            <sz val="8"/>
            <color indexed="81"/>
            <rFont val="Tahoma"/>
          </rPr>
          <t>Dan Jarvie:</t>
        </r>
        <r>
          <rPr>
            <sz val="8"/>
            <color indexed="81"/>
            <rFont val="Tahoma"/>
          </rPr>
          <t xml:space="preserve">
Whole Rock WR; Extracted Rock XR; Kerogen K </t>
        </r>
      </text>
    </comment>
  </commentList>
</comments>
</file>

<file path=xl/comments2.xml><?xml version="1.0" encoding="utf-8"?>
<comments xmlns="http://schemas.openxmlformats.org/spreadsheetml/2006/main">
  <authors>
    <author xml:space="preserve"> yanw</author>
  </authors>
  <commentList>
    <comment ref="E2" authorId="0">
      <text>
        <r>
          <rPr>
            <b/>
            <sz val="8"/>
            <color indexed="81"/>
            <rFont val="Tahoma"/>
          </rPr>
          <t xml:space="preserve"> yanw:</t>
        </r>
        <r>
          <rPr>
            <sz val="8"/>
            <color indexed="81"/>
            <rFont val="Tahoma"/>
          </rPr>
          <t xml:space="preserve">
"H","Hirizontall" or "V","Verical"
H:list samples Hironzontally
V:list samples vertically
(default is V,things other than "H" is regarded as "V")</t>
        </r>
      </text>
    </comment>
    <comment ref="F2" authorId="0">
      <text>
        <r>
          <rPr>
            <b/>
            <sz val="8"/>
            <color indexed="81"/>
            <rFont val="Tahoma"/>
          </rPr>
          <t xml:space="preserve"> yanw:</t>
        </r>
        <r>
          <rPr>
            <sz val="8"/>
            <color indexed="81"/>
            <rFont val="Tahoma"/>
          </rPr>
          <t xml:space="preserve">
the distances between samples.
For example :
3 --means  after 3 rows/ columns fill in next sample
(Default value is 1-empty is regarded as 1)</t>
        </r>
      </text>
    </comment>
    <comment ref="G2" authorId="0">
      <text>
        <r>
          <rPr>
            <sz val="8"/>
            <color indexed="81"/>
            <rFont val="Tahoma"/>
          </rPr>
          <t xml:space="preserve">
Max samples are wanted in 1 page.
eg:Page can contain 30 samples,but the last 10 row is wanted to be empty or be occupied by sth else,so only 20 samples are wanted in 1 page,so 20 in this cell.
(Default:if it is empty,the program will calculate how many samples it can contain so if no special requirement just leave it empty) </t>
        </r>
      </text>
    </comment>
  </commentList>
</comments>
</file>

<file path=xl/sharedStrings.xml><?xml version="1.0" encoding="utf-8"?>
<sst xmlns="http://schemas.openxmlformats.org/spreadsheetml/2006/main" count="210" uniqueCount="132">
  <si>
    <t>TOC</t>
  </si>
  <si>
    <t>S1</t>
  </si>
  <si>
    <t>S2</t>
  </si>
  <si>
    <t>S3</t>
  </si>
  <si>
    <t>Tmax</t>
  </si>
  <si>
    <t>HI</t>
  </si>
  <si>
    <t>PI</t>
  </si>
  <si>
    <t>S1/TOC</t>
  </si>
  <si>
    <t>Median</t>
  </si>
  <si>
    <t>Depth</t>
  </si>
  <si>
    <t>OI</t>
  </si>
  <si>
    <t>Sample</t>
  </si>
  <si>
    <t>HGS</t>
  </si>
  <si>
    <t>Sample No.</t>
  </si>
  <si>
    <t>Depth 1</t>
  </si>
  <si>
    <t>if no id.</t>
  </si>
  <si>
    <t>Depth 2</t>
  </si>
  <si>
    <t>Depth vs. cal ro plot</t>
  </si>
  <si>
    <t>Depth log</t>
  </si>
  <si>
    <t>Depth range for plots:</t>
  </si>
  <si>
    <t>top</t>
  </si>
  <si>
    <t>bottom</t>
  </si>
  <si>
    <t>Lines for lean box</t>
  </si>
  <si>
    <t>Lines for PI - Tmax plot</t>
  </si>
  <si>
    <t>toc scale</t>
  </si>
  <si>
    <t>s2 scale</t>
  </si>
  <si>
    <t>TOC=100S2/HI</t>
  </si>
  <si>
    <t>S2=HIxTOC/100</t>
  </si>
  <si>
    <t>50 LINE</t>
  </si>
  <si>
    <t>200 LINE</t>
  </si>
  <si>
    <t>350 LINE</t>
  </si>
  <si>
    <t>700 LINE</t>
  </si>
  <si>
    <t>Use TOC &lt; TOC VALUE</t>
  </si>
  <si>
    <t>Type</t>
  </si>
  <si>
    <t>Notes</t>
  </si>
  <si>
    <t>Checks</t>
  </si>
  <si>
    <t>Pyrogram</t>
  </si>
  <si>
    <t>Top</t>
  </si>
  <si>
    <t>Bottom</t>
  </si>
  <si>
    <t>Formation</t>
  </si>
  <si>
    <t>Name</t>
  </si>
  <si>
    <t>Well</t>
  </si>
  <si>
    <t>Prep</t>
  </si>
  <si>
    <t>Enter client/well name:</t>
  </si>
  <si>
    <t>Depth units:</t>
  </si>
  <si>
    <t>HGS Project No.</t>
  </si>
  <si>
    <t>Purple means calculated - do not change</t>
  </si>
  <si>
    <t>Second item under "Well Name", "Formation Name", "Sample type", and "Sample Prep" are just copies of the first item.</t>
  </si>
  <si>
    <t>Min depth:</t>
  </si>
  <si>
    <t>Max depth:</t>
  </si>
  <si>
    <t>Min. depth</t>
  </si>
  <si>
    <t>Max depth</t>
  </si>
  <si>
    <t>Max TOC:</t>
  </si>
  <si>
    <t>Max S2:</t>
  </si>
  <si>
    <t>Change guidelines on plots on "Guidelines" worksheet; may require "format, sheet, unhide".</t>
  </si>
  <si>
    <t>Paste or add information to yellow areas only;</t>
  </si>
  <si>
    <t>Do not cut or move data !!!</t>
  </si>
  <si>
    <r>
      <t xml:space="preserve">Paste TOC/RE data in yellow area below </t>
    </r>
    <r>
      <rPr>
        <b/>
        <sz val="12"/>
        <color indexed="13"/>
        <rFont val="Wingdings"/>
        <charset val="2"/>
      </rPr>
      <t>ê</t>
    </r>
  </si>
  <si>
    <t>Pyrograms</t>
  </si>
  <si>
    <t>200 = 100 S2 / TOC</t>
  </si>
  <si>
    <t>Calculated on the TOC used in column K</t>
  </si>
  <si>
    <t>Figure 6.  Maturation profile based on measured vitrinite reflectance.</t>
  </si>
  <si>
    <t>S2/S3</t>
  </si>
  <si>
    <t>space1</t>
  </si>
  <si>
    <t>space2</t>
  </si>
  <si>
    <t>Client ID 1</t>
  </si>
  <si>
    <t>Client ID 2</t>
  </si>
  <si>
    <t>Operator</t>
  </si>
  <si>
    <t>Well Number</t>
  </si>
  <si>
    <t>API Number</t>
  </si>
  <si>
    <t>County</t>
  </si>
  <si>
    <t>State</t>
  </si>
  <si>
    <t>Age</t>
  </si>
  <si>
    <t>Misc 2</t>
  </si>
  <si>
    <t>Company</t>
  </si>
  <si>
    <t>DepthUnits</t>
  </si>
  <si>
    <t>Location</t>
  </si>
  <si>
    <t>ClientJobID</t>
  </si>
  <si>
    <t>INFO</t>
  </si>
  <si>
    <t>Range Start</t>
  </si>
  <si>
    <t>Range End</t>
  </si>
  <si>
    <t>Format</t>
  </si>
  <si>
    <t>Sample display distance</t>
  </si>
  <si>
    <t>Max samples in one page</t>
  </si>
  <si>
    <t>Page</t>
  </si>
  <si>
    <t>Data</t>
  </si>
  <si>
    <t>Row</t>
  </si>
  <si>
    <t>File</t>
  </si>
  <si>
    <t>TOC_RE_[T]_[P]_[d=yymmdd].xls</t>
  </si>
  <si>
    <t>A15</t>
  </si>
  <si>
    <t>Basin</t>
  </si>
  <si>
    <t>Tmax Reliability</t>
  </si>
  <si>
    <t>(°C)</t>
  </si>
  <si>
    <t>**</t>
  </si>
  <si>
    <t>*</t>
  </si>
  <si>
    <t>TOTAL ORGANIC CARBON, PROGRAMMED PYROLYSIS DATA</t>
  </si>
  <si>
    <t>Project #:</t>
  </si>
  <si>
    <t xml:space="preserve">Company: </t>
  </si>
  <si>
    <t>Company:</t>
  </si>
  <si>
    <t>Project# :</t>
  </si>
  <si>
    <t>CoreTracNum:</t>
  </si>
  <si>
    <t>CoreTracNum</t>
  </si>
  <si>
    <t>Client ID</t>
  </si>
  <si>
    <t>Lab ID</t>
  </si>
  <si>
    <t>Operator :</t>
  </si>
  <si>
    <t>State :</t>
  </si>
  <si>
    <t>County :</t>
  </si>
  <si>
    <t>Well Name :</t>
  </si>
  <si>
    <t>Well Name</t>
  </si>
  <si>
    <t>API # :</t>
  </si>
  <si>
    <t>RE</t>
  </si>
  <si>
    <t>Leco</t>
  </si>
  <si>
    <t>Project No. :</t>
  </si>
  <si>
    <t xml:space="preserve"> Ro,%</t>
  </si>
  <si>
    <t>Sample
Type</t>
  </si>
  <si>
    <t>Sample
Prep</t>
  </si>
  <si>
    <t xml:space="preserve"> S1/TOC
*100</t>
  </si>
  <si>
    <t>AP905</t>
  </si>
  <si>
    <t>Exxon #1</t>
  </si>
  <si>
    <t>Rogersville Shale</t>
  </si>
  <si>
    <t>NOPR</t>
  </si>
  <si>
    <t>TOC  RE</t>
  </si>
  <si>
    <t>N:LTS2SH:HTS2SH</t>
  </si>
  <si>
    <t/>
  </si>
  <si>
    <t>Smith, Wayne</t>
  </si>
  <si>
    <t>West Virginia</t>
  </si>
  <si>
    <t xml:space="preserve">TOC  </t>
  </si>
  <si>
    <t>BH-49853</t>
  </si>
  <si>
    <t>KENTUCKY</t>
  </si>
  <si>
    <t>Cuttings</t>
  </si>
  <si>
    <t>ft</t>
  </si>
  <si>
    <t>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</si>
</sst>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0.0"/>
  </numFmts>
  <fonts count="67" x14ac:knownFonts="1">
    <font>
      <sz val="12"/>
      <name val="Arial"/>
    </font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5"/>
      <name val="Arial"/>
      <family val="2"/>
    </font>
    <font>
      <sz val="12"/>
      <color indexed="13"/>
      <name val="Arial"/>
      <family val="2"/>
    </font>
    <font>
      <b/>
      <sz val="12"/>
      <color indexed="13"/>
      <name val="Arial"/>
      <family val="2"/>
    </font>
    <font>
      <sz val="12"/>
      <color indexed="10"/>
      <name val="Arial"/>
      <family val="2"/>
    </font>
    <font>
      <b/>
      <sz val="16"/>
      <color indexed="13"/>
      <name val="Arial"/>
      <family val="2"/>
    </font>
    <font>
      <b/>
      <sz val="12"/>
      <color indexed="13"/>
      <name val="Arial"/>
    </font>
    <font>
      <b/>
      <sz val="12"/>
      <color indexed="13"/>
      <name val="Wingdings"/>
      <charset val="2"/>
    </font>
    <font>
      <sz val="12"/>
      <color indexed="13"/>
      <name val="Arial"/>
    </font>
    <font>
      <sz val="8"/>
      <color indexed="81"/>
      <name val="Tahoma"/>
    </font>
    <font>
      <b/>
      <sz val="8"/>
      <color indexed="81"/>
      <name val="Tahoma"/>
    </font>
    <font>
      <sz val="12"/>
      <name val="Arial"/>
      <family val="2"/>
    </font>
    <font>
      <sz val="10"/>
      <color indexed="8"/>
      <name val="Arial"/>
    </font>
    <font>
      <sz val="10"/>
      <name val="Verdana"/>
      <family val="2"/>
    </font>
    <font>
      <sz val="10"/>
      <name val="MS Sans Serif"/>
    </font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5"/>
      <name val="Times New Roman"/>
      <family val="1"/>
    </font>
    <font>
      <sz val="15"/>
      <name val="Times New Roman"/>
      <family val="1"/>
    </font>
    <font>
      <sz val="14"/>
      <name val="Arial"/>
      <family val="2"/>
    </font>
    <font>
      <b/>
      <sz val="9"/>
      <name val="Arial"/>
      <family val="2"/>
    </font>
    <font>
      <b/>
      <sz val="12"/>
      <name val="Arial"/>
    </font>
    <font>
      <sz val="9"/>
      <name val="Arial"/>
    </font>
    <font>
      <b/>
      <sz val="9"/>
      <name val="Arial"/>
    </font>
    <font>
      <sz val="11"/>
      <name val="Times New Roman"/>
      <family val="1"/>
    </font>
    <font>
      <b/>
      <sz val="11"/>
      <name val="Arial"/>
    </font>
    <font>
      <sz val="11"/>
      <name val="Arial"/>
    </font>
    <font>
      <b/>
      <sz val="17"/>
      <name val="Times New Roman"/>
      <family val="1"/>
    </font>
    <font>
      <sz val="17"/>
      <name val="Arial"/>
    </font>
    <font>
      <sz val="16"/>
      <name val="Arial"/>
    </font>
    <font>
      <sz val="16"/>
      <color indexed="8"/>
      <name val="Times New Roman"/>
      <family val="1"/>
    </font>
    <font>
      <sz val="16"/>
      <name val="Times New Roman"/>
      <family val="1"/>
    </font>
    <font>
      <b/>
      <sz val="16"/>
      <color indexed="8"/>
      <name val="Times New Roman"/>
      <family val="1"/>
    </font>
    <font>
      <sz val="16"/>
      <color indexed="9"/>
      <name val="Times New Roman"/>
      <family val="1"/>
    </font>
    <font>
      <b/>
      <sz val="16"/>
      <name val="Arial"/>
      <family val="2"/>
    </font>
    <font>
      <b/>
      <sz val="16"/>
      <name val="Arial"/>
    </font>
    <font>
      <b/>
      <sz val="16"/>
      <color indexed="43"/>
      <name val="Times New Roman"/>
      <family val="1"/>
    </font>
    <font>
      <sz val="15"/>
      <name val="Arial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4"/>
      <color indexed="43"/>
      <name val="Times New Roman"/>
      <family val="1"/>
    </font>
    <font>
      <b/>
      <sz val="12"/>
      <color indexed="43"/>
      <name val="Times New Roman"/>
      <family val="1"/>
    </font>
    <font>
      <b/>
      <sz val="15"/>
      <color indexed="43"/>
      <name val="Times New Roman"/>
      <family val="1"/>
    </font>
    <font>
      <b/>
      <sz val="15"/>
      <name val="Arial"/>
    </font>
    <font>
      <b/>
      <sz val="15"/>
      <color indexed="8"/>
      <name val="Arial"/>
    </font>
    <font>
      <sz val="12"/>
      <name val="Times New Roman"/>
      <family val="1"/>
    </font>
    <font>
      <sz val="12"/>
      <name val="Arial"/>
    </font>
    <font>
      <sz val="14"/>
      <name val="Arial"/>
    </font>
    <font>
      <b/>
      <sz val="14"/>
      <name val="Arial"/>
    </font>
    <font>
      <sz val="13"/>
      <name val="Times New Roman"/>
      <family val="1"/>
    </font>
    <font>
      <sz val="13"/>
      <name val="Arial"/>
    </font>
    <font>
      <b/>
      <sz val="13"/>
      <color indexed="43"/>
      <name val="Times New Roman"/>
      <family val="1"/>
    </font>
    <font>
      <b/>
      <sz val="13"/>
      <name val="Arial"/>
      <family val="2"/>
    </font>
    <font>
      <b/>
      <sz val="13"/>
      <color indexed="8"/>
      <name val="Times New Roman"/>
      <family val="1"/>
    </font>
    <font>
      <b/>
      <sz val="13"/>
      <name val="Arial"/>
    </font>
    <font>
      <b/>
      <sz val="12"/>
      <color indexed="8"/>
      <name val="Times New Roman"/>
      <family val="1"/>
    </font>
    <font>
      <b/>
      <sz val="17"/>
      <color indexed="4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8" fontId="20" fillId="0" borderId="0" applyFont="0" applyFill="0" applyBorder="0" applyAlignment="0" applyProtection="0"/>
    <xf numFmtId="0" fontId="18" fillId="0" borderId="0"/>
    <xf numFmtId="0" fontId="21" fillId="0" borderId="0"/>
    <xf numFmtId="0" fontId="1" fillId="0" borderId="0"/>
    <xf numFmtId="8" fontId="20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0" fillId="2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2" fillId="0" borderId="0" xfId="0" applyFont="1" applyFill="1"/>
    <xf numFmtId="0" fontId="0" fillId="3" borderId="0" xfId="0" applyFill="1"/>
    <xf numFmtId="0" fontId="4" fillId="0" borderId="0" xfId="0" applyFont="1" applyFill="1" applyBorder="1"/>
    <xf numFmtId="0" fontId="4" fillId="0" borderId="1" xfId="0" applyFont="1" applyFill="1" applyBorder="1"/>
    <xf numFmtId="0" fontId="0" fillId="0" borderId="0" xfId="0" applyAlignment="1">
      <alignment horizontal="centerContinuous"/>
    </xf>
    <xf numFmtId="1" fontId="0" fillId="2" borderId="0" xfId="0" applyNumberFormat="1" applyFill="1"/>
    <xf numFmtId="0" fontId="2" fillId="0" borderId="0" xfId="0" applyFont="1" applyAlignment="1">
      <alignment horizontal="center"/>
    </xf>
    <xf numFmtId="0" fontId="0" fillId="4" borderId="0" xfId="0" applyFill="1"/>
    <xf numFmtId="0" fontId="5" fillId="4" borderId="0" xfId="0" applyFont="1" applyFill="1"/>
    <xf numFmtId="0" fontId="0" fillId="0" borderId="2" xfId="0" applyBorder="1" applyAlignment="1">
      <alignment horizontal="center"/>
    </xf>
    <xf numFmtId="0" fontId="0" fillId="5" borderId="0" xfId="0" applyFill="1"/>
    <xf numFmtId="0" fontId="6" fillId="4" borderId="0" xfId="0" applyFont="1" applyFill="1"/>
    <xf numFmtId="1" fontId="0" fillId="0" borderId="0" xfId="0" applyNumberFormat="1" applyFill="1"/>
    <xf numFmtId="0" fontId="7" fillId="4" borderId="0" xfId="0" applyFont="1" applyFill="1"/>
    <xf numFmtId="0" fontId="8" fillId="4" borderId="0" xfId="0" applyFont="1" applyFill="1"/>
    <xf numFmtId="0" fontId="9" fillId="4" borderId="0" xfId="0" applyFont="1" applyFill="1"/>
    <xf numFmtId="1" fontId="8" fillId="4" borderId="0" xfId="0" applyNumberFormat="1" applyFont="1" applyFill="1"/>
    <xf numFmtId="0" fontId="8" fillId="4" borderId="0" xfId="0" applyFont="1" applyFill="1" applyBorder="1"/>
    <xf numFmtId="2" fontId="8" fillId="4" borderId="0" xfId="0" applyNumberFormat="1" applyFont="1" applyFill="1"/>
    <xf numFmtId="0" fontId="10" fillId="4" borderId="0" xfId="0" applyFont="1" applyFill="1"/>
    <xf numFmtId="0" fontId="11" fillId="4" borderId="0" xfId="0" applyFont="1" applyFill="1"/>
    <xf numFmtId="0" fontId="12" fillId="4" borderId="0" xfId="0" applyFont="1" applyFill="1"/>
    <xf numFmtId="0" fontId="12" fillId="0" borderId="0" xfId="0" applyFont="1" applyFill="1"/>
    <xf numFmtId="0" fontId="14" fillId="0" borderId="0" xfId="0" applyFont="1" applyFill="1"/>
    <xf numFmtId="0" fontId="2" fillId="0" borderId="0" xfId="0" applyFont="1" applyFill="1" applyAlignment="1">
      <alignment horizontal="center"/>
    </xf>
    <xf numFmtId="0" fontId="0" fillId="6" borderId="0" xfId="0" applyFill="1"/>
    <xf numFmtId="0" fontId="8" fillId="0" borderId="0" xfId="0" applyFont="1" applyFill="1"/>
    <xf numFmtId="0" fontId="0" fillId="3" borderId="0" xfId="0" applyNumberFormat="1" applyFill="1"/>
    <xf numFmtId="0" fontId="17" fillId="0" borderId="0" xfId="0" applyFont="1"/>
    <xf numFmtId="1" fontId="0" fillId="0" borderId="0" xfId="0" applyNumberFormat="1"/>
    <xf numFmtId="0" fontId="1" fillId="4" borderId="0" xfId="0" applyFont="1" applyFill="1"/>
    <xf numFmtId="0" fontId="18" fillId="7" borderId="3" xfId="2" applyFont="1" applyFill="1" applyBorder="1" applyAlignment="1">
      <alignment horizontal="center"/>
    </xf>
    <xf numFmtId="0" fontId="18" fillId="7" borderId="4" xfId="2" applyFont="1" applyFill="1" applyBorder="1" applyAlignment="1">
      <alignment horizontal="center"/>
    </xf>
    <xf numFmtId="0" fontId="19" fillId="2" borderId="0" xfId="0" applyFont="1" applyFill="1"/>
    <xf numFmtId="0" fontId="21" fillId="8" borderId="0" xfId="3" applyFill="1" applyAlignment="1">
      <alignment horizontal="center"/>
    </xf>
    <xf numFmtId="0" fontId="3" fillId="8" borderId="5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21" fillId="0" borderId="0" xfId="3" applyAlignment="1">
      <alignment horizontal="center"/>
    </xf>
    <xf numFmtId="0" fontId="21" fillId="0" borderId="0" xfId="3"/>
    <xf numFmtId="0" fontId="3" fillId="0" borderId="0" xfId="3" applyFont="1"/>
    <xf numFmtId="0" fontId="3" fillId="0" borderId="0" xfId="3" applyFont="1" applyAlignment="1">
      <alignment horizontal="left"/>
    </xf>
    <xf numFmtId="0" fontId="1" fillId="0" borderId="0" xfId="4"/>
    <xf numFmtId="0" fontId="0" fillId="0" borderId="0" xfId="0" applyBorder="1" applyAlignment="1">
      <alignment horizontal="center"/>
    </xf>
    <xf numFmtId="0" fontId="18" fillId="7" borderId="6" xfId="2" applyFont="1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0" fillId="0" borderId="0" xfId="0" applyNumberFormat="1"/>
    <xf numFmtId="49" fontId="18" fillId="7" borderId="3" xfId="2" applyNumberFormat="1" applyFont="1" applyFill="1" applyBorder="1" applyAlignment="1">
      <alignment horizontal="center"/>
    </xf>
    <xf numFmtId="49" fontId="0" fillId="4" borderId="0" xfId="0" applyNumberFormat="1" applyFill="1"/>
    <xf numFmtId="0" fontId="26" fillId="0" borderId="0" xfId="0" applyFont="1" applyBorder="1" applyAlignment="1">
      <alignment horizontal="center"/>
    </xf>
    <xf numFmtId="0" fontId="27" fillId="0" borderId="0" xfId="0" applyFont="1" applyAlignment="1"/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left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Fill="1"/>
    <xf numFmtId="0" fontId="17" fillId="0" borderId="0" xfId="0" applyFont="1" applyAlignment="1">
      <alignment horizontal="center"/>
    </xf>
    <xf numFmtId="0" fontId="3" fillId="0" borderId="0" xfId="0" applyFont="1"/>
    <xf numFmtId="0" fontId="31" fillId="0" borderId="0" xfId="0" applyFont="1"/>
    <xf numFmtId="0" fontId="17" fillId="0" borderId="0" xfId="0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23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5" borderId="0" xfId="0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5" fillId="0" borderId="1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9" fillId="5" borderId="0" xfId="0" applyFont="1" applyFill="1" applyBorder="1" applyAlignment="1">
      <alignment horizontal="right"/>
    </xf>
    <xf numFmtId="0" fontId="2" fillId="0" borderId="1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2" fillId="0" borderId="1" xfId="0" applyFont="1" applyBorder="1" applyAlignment="1">
      <alignment horizontal="right"/>
    </xf>
    <xf numFmtId="0" fontId="0" fillId="0" borderId="0" xfId="0" applyNumberFormat="1"/>
    <xf numFmtId="0" fontId="33" fillId="0" borderId="0" xfId="0" applyFont="1" applyAlignment="1">
      <alignment horizontal="center"/>
    </xf>
    <xf numFmtId="0" fontId="3" fillId="5" borderId="0" xfId="4" applyFont="1" applyFill="1" applyAlignment="1">
      <alignment horizontal="right"/>
    </xf>
    <xf numFmtId="0" fontId="29" fillId="5" borderId="1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" fillId="5" borderId="0" xfId="4" applyFill="1"/>
    <xf numFmtId="49" fontId="0" fillId="2" borderId="0" xfId="0" applyNumberFormat="1" applyFill="1"/>
    <xf numFmtId="2" fontId="39" fillId="5" borderId="12" xfId="0" applyNumberFormat="1" applyFont="1" applyFill="1" applyBorder="1" applyAlignment="1">
      <alignment horizontal="left"/>
    </xf>
    <xf numFmtId="0" fontId="41" fillId="5" borderId="7" xfId="0" applyFont="1" applyFill="1" applyBorder="1"/>
    <xf numFmtId="0" fontId="41" fillId="5" borderId="8" xfId="0" applyFont="1" applyFill="1" applyBorder="1" applyAlignment="1">
      <alignment horizontal="right"/>
    </xf>
    <xf numFmtId="0" fontId="42" fillId="5" borderId="8" xfId="0" applyFont="1" applyFill="1" applyBorder="1"/>
    <xf numFmtId="2" fontId="39" fillId="5" borderId="8" xfId="0" applyNumberFormat="1" applyFont="1" applyFill="1" applyBorder="1"/>
    <xf numFmtId="0" fontId="39" fillId="5" borderId="9" xfId="0" applyFont="1" applyFill="1" applyBorder="1"/>
    <xf numFmtId="0" fontId="42" fillId="0" borderId="0" xfId="0" applyFont="1" applyFill="1" applyBorder="1"/>
    <xf numFmtId="0" fontId="39" fillId="5" borderId="11" xfId="0" applyFont="1" applyFill="1" applyBorder="1"/>
    <xf numFmtId="0" fontId="41" fillId="5" borderId="12" xfId="0" applyFont="1" applyFill="1" applyBorder="1" applyAlignment="1">
      <alignment horizontal="right"/>
    </xf>
    <xf numFmtId="0" fontId="42" fillId="5" borderId="12" xfId="0" applyFont="1" applyFill="1" applyBorder="1"/>
    <xf numFmtId="2" fontId="39" fillId="5" borderId="12" xfId="0" applyNumberFormat="1" applyFont="1" applyFill="1" applyBorder="1"/>
    <xf numFmtId="0" fontId="39" fillId="5" borderId="13" xfId="0" applyFont="1" applyFill="1" applyBorder="1"/>
    <xf numFmtId="0" fontId="38" fillId="0" borderId="0" xfId="0" applyFont="1"/>
    <xf numFmtId="0" fontId="38" fillId="0" borderId="0" xfId="0" applyFont="1" applyBorder="1"/>
    <xf numFmtId="0" fontId="43" fillId="0" borderId="14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2" fontId="43" fillId="0" borderId="16" xfId="0" applyNumberFormat="1" applyFont="1" applyBorder="1" applyAlignment="1">
      <alignment horizontal="center"/>
    </xf>
    <xf numFmtId="1" fontId="43" fillId="0" borderId="16" xfId="0" applyNumberFormat="1" applyFont="1" applyBorder="1" applyAlignment="1">
      <alignment horizontal="center"/>
    </xf>
    <xf numFmtId="0" fontId="38" fillId="0" borderId="1" xfId="0" applyFont="1" applyBorder="1"/>
    <xf numFmtId="0" fontId="27" fillId="0" borderId="17" xfId="0" applyFont="1" applyBorder="1"/>
    <xf numFmtId="2" fontId="27" fillId="0" borderId="1" xfId="0" applyNumberFormat="1" applyFont="1" applyBorder="1" applyAlignment="1">
      <alignment horizontal="center"/>
    </xf>
    <xf numFmtId="0" fontId="27" fillId="0" borderId="0" xfId="0" applyFont="1" applyBorder="1"/>
    <xf numFmtId="0" fontId="27" fillId="0" borderId="17" xfId="0" applyFont="1" applyFill="1" applyBorder="1"/>
    <xf numFmtId="2" fontId="27" fillId="0" borderId="1" xfId="0" applyNumberFormat="1" applyFont="1" applyFill="1" applyBorder="1" applyAlignment="1">
      <alignment horizontal="center"/>
    </xf>
    <xf numFmtId="0" fontId="27" fillId="0" borderId="0" xfId="0" applyFont="1" applyFill="1" applyBorder="1"/>
    <xf numFmtId="0" fontId="44" fillId="0" borderId="0" xfId="0" applyFont="1"/>
    <xf numFmtId="0" fontId="44" fillId="0" borderId="0" xfId="0" applyFont="1" applyFill="1"/>
    <xf numFmtId="0" fontId="45" fillId="0" borderId="13" xfId="0" applyFont="1" applyFill="1" applyBorder="1"/>
    <xf numFmtId="0" fontId="49" fillId="9" borderId="11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/>
    <xf numFmtId="2" fontId="45" fillId="0" borderId="0" xfId="0" applyNumberFormat="1" applyFont="1" applyFill="1" applyBorder="1" applyAlignment="1">
      <alignment horizontal="center"/>
    </xf>
    <xf numFmtId="1" fontId="45" fillId="0" borderId="0" xfId="0" applyNumberFormat="1" applyFont="1" applyFill="1" applyBorder="1" applyAlignment="1">
      <alignment horizontal="center"/>
    </xf>
    <xf numFmtId="0" fontId="26" fillId="9" borderId="18" xfId="0" applyFont="1" applyFill="1" applyBorder="1"/>
    <xf numFmtId="0" fontId="52" fillId="9" borderId="9" xfId="0" applyFont="1" applyFill="1" applyBorder="1"/>
    <xf numFmtId="0" fontId="53" fillId="0" borderId="0" xfId="0" applyFont="1"/>
    <xf numFmtId="0" fontId="26" fillId="9" borderId="19" xfId="0" applyFont="1" applyFill="1" applyBorder="1"/>
    <xf numFmtId="0" fontId="52" fillId="9" borderId="1" xfId="0" applyFont="1" applyFill="1" applyBorder="1"/>
    <xf numFmtId="0" fontId="54" fillId="0" borderId="0" xfId="2" applyFont="1" applyFill="1" applyBorder="1" applyAlignment="1">
      <alignment horizontal="center"/>
    </xf>
    <xf numFmtId="0" fontId="51" fillId="9" borderId="20" xfId="0" applyFont="1" applyFill="1" applyBorder="1" applyAlignment="1">
      <alignment horizontal="center" vertical="justify"/>
    </xf>
    <xf numFmtId="49" fontId="48" fillId="0" borderId="21" xfId="0" applyNumberFormat="1" applyFont="1" applyBorder="1" applyAlignment="1">
      <alignment horizontal="center"/>
    </xf>
    <xf numFmtId="0" fontId="48" fillId="0" borderId="22" xfId="0" applyNumberFormat="1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49" fontId="48" fillId="0" borderId="22" xfId="0" applyNumberFormat="1" applyFont="1" applyBorder="1" applyAlignment="1">
      <alignment horizontal="center"/>
    </xf>
    <xf numFmtId="0" fontId="1" fillId="0" borderId="0" xfId="0" applyFont="1"/>
    <xf numFmtId="0" fontId="55" fillId="0" borderId="0" xfId="0" applyFont="1" applyAlignment="1"/>
    <xf numFmtId="0" fontId="56" fillId="0" borderId="0" xfId="0" applyFont="1" applyBorder="1"/>
    <xf numFmtId="0" fontId="51" fillId="0" borderId="0" xfId="0" applyFont="1" applyFill="1" applyBorder="1" applyAlignment="1">
      <alignment horizontal="center"/>
    </xf>
    <xf numFmtId="0" fontId="30" fillId="0" borderId="16" xfId="0" applyFont="1" applyBorder="1" applyAlignment="1">
      <alignment horizontal="center"/>
    </xf>
    <xf numFmtId="2" fontId="55" fillId="0" borderId="23" xfId="0" applyNumberFormat="1" applyFont="1" applyBorder="1" applyAlignment="1">
      <alignment horizontal="center"/>
    </xf>
    <xf numFmtId="0" fontId="56" fillId="0" borderId="0" xfId="0" applyFont="1"/>
    <xf numFmtId="0" fontId="57" fillId="0" borderId="0" xfId="0" applyFont="1" applyAlignment="1">
      <alignment horizontal="center"/>
    </xf>
    <xf numFmtId="0" fontId="48" fillId="0" borderId="0" xfId="0" applyFont="1" applyAlignment="1"/>
    <xf numFmtId="0" fontId="57" fillId="0" borderId="0" xfId="0" applyFont="1" applyBorder="1" applyAlignment="1">
      <alignment horizontal="center"/>
    </xf>
    <xf numFmtId="0" fontId="50" fillId="0" borderId="0" xfId="0" applyFont="1" applyFill="1" applyBorder="1" applyAlignment="1">
      <alignment horizontal="center" vertical="center"/>
    </xf>
    <xf numFmtId="0" fontId="58" fillId="0" borderId="24" xfId="0" applyFont="1" applyBorder="1" applyAlignment="1">
      <alignment horizontal="center"/>
    </xf>
    <xf numFmtId="0" fontId="48" fillId="0" borderId="25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8" fillId="0" borderId="0" xfId="0" applyFont="1" applyBorder="1" applyAlignment="1">
      <alignment horizontal="center"/>
    </xf>
    <xf numFmtId="0" fontId="40" fillId="0" borderId="23" xfId="0" applyNumberFormat="1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2" fontId="38" fillId="0" borderId="0" xfId="0" applyNumberFormat="1" applyFont="1"/>
    <xf numFmtId="1" fontId="38" fillId="0" borderId="0" xfId="0" applyNumberFormat="1" applyFont="1" applyAlignment="1">
      <alignment horizontal="center"/>
    </xf>
    <xf numFmtId="1" fontId="38" fillId="0" borderId="0" xfId="0" applyNumberFormat="1" applyFont="1"/>
    <xf numFmtId="2" fontId="40" fillId="0" borderId="0" xfId="0" applyNumberFormat="1" applyFont="1" applyAlignment="1"/>
    <xf numFmtId="1" fontId="40" fillId="0" borderId="0" xfId="0" applyNumberFormat="1" applyFont="1" applyAlignment="1"/>
    <xf numFmtId="0" fontId="40" fillId="0" borderId="0" xfId="0" applyFont="1" applyAlignment="1"/>
    <xf numFmtId="2" fontId="38" fillId="0" borderId="0" xfId="0" applyNumberFormat="1" applyFont="1" applyBorder="1"/>
    <xf numFmtId="1" fontId="38" fillId="0" borderId="0" xfId="0" applyNumberFormat="1" applyFont="1" applyBorder="1" applyAlignment="1">
      <alignment horizontal="center"/>
    </xf>
    <xf numFmtId="1" fontId="38" fillId="0" borderId="0" xfId="0" applyNumberFormat="1" applyFont="1" applyBorder="1"/>
    <xf numFmtId="2" fontId="40" fillId="0" borderId="23" xfId="0" applyNumberFormat="1" applyFont="1" applyBorder="1" applyAlignment="1">
      <alignment horizontal="center"/>
    </xf>
    <xf numFmtId="1" fontId="40" fillId="0" borderId="23" xfId="0" applyNumberFormat="1" applyFont="1" applyBorder="1" applyAlignment="1">
      <alignment horizontal="center"/>
    </xf>
    <xf numFmtId="164" fontId="40" fillId="0" borderId="23" xfId="0" applyNumberFormat="1" applyFont="1" applyBorder="1" applyAlignment="1">
      <alignment horizontal="center"/>
    </xf>
    <xf numFmtId="0" fontId="60" fillId="0" borderId="0" xfId="0" applyFont="1" applyAlignment="1">
      <alignment horizontal="center"/>
    </xf>
    <xf numFmtId="0" fontId="59" fillId="0" borderId="0" xfId="0" applyFont="1" applyAlignment="1"/>
    <xf numFmtId="0" fontId="60" fillId="0" borderId="0" xfId="0" applyFont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59" fillId="0" borderId="23" xfId="0" applyFont="1" applyBorder="1" applyAlignment="1">
      <alignment horizontal="center"/>
    </xf>
    <xf numFmtId="2" fontId="41" fillId="5" borderId="8" xfId="0" applyNumberFormat="1" applyFont="1" applyFill="1" applyBorder="1" applyAlignment="1">
      <alignment horizontal="right"/>
    </xf>
    <xf numFmtId="2" fontId="41" fillId="5" borderId="12" xfId="0" applyNumberFormat="1" applyFont="1" applyFill="1" applyBorder="1" applyAlignment="1">
      <alignment horizontal="right"/>
    </xf>
    <xf numFmtId="0" fontId="63" fillId="5" borderId="8" xfId="0" applyFont="1" applyFill="1" applyBorder="1" applyAlignment="1">
      <alignment horizontal="right" wrapText="1"/>
    </xf>
    <xf numFmtId="0" fontId="63" fillId="5" borderId="12" xfId="0" applyFont="1" applyFill="1" applyBorder="1" applyAlignment="1">
      <alignment horizontal="right"/>
    </xf>
    <xf numFmtId="0" fontId="64" fillId="0" borderId="0" xfId="0" applyFont="1" applyFill="1" applyBorder="1"/>
    <xf numFmtId="0" fontId="66" fillId="9" borderId="18" xfId="0" applyFont="1" applyFill="1" applyBorder="1" applyAlignment="1">
      <alignment horizontal="center" vertical="center"/>
    </xf>
    <xf numFmtId="0" fontId="66" fillId="9" borderId="7" xfId="0" applyFont="1" applyFill="1" applyBorder="1" applyAlignment="1">
      <alignment horizontal="center" vertical="center"/>
    </xf>
    <xf numFmtId="0" fontId="66" fillId="9" borderId="18" xfId="0" applyFont="1" applyFill="1" applyBorder="1" applyAlignment="1">
      <alignment horizontal="center"/>
    </xf>
    <xf numFmtId="2" fontId="66" fillId="9" borderId="7" xfId="0" applyNumberFormat="1" applyFont="1" applyFill="1" applyBorder="1" applyAlignment="1">
      <alignment horizontal="center"/>
    </xf>
    <xf numFmtId="1" fontId="66" fillId="9" borderId="9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 vertical="center"/>
    </xf>
    <xf numFmtId="0" fontId="66" fillId="9" borderId="20" xfId="0" applyFont="1" applyFill="1" applyBorder="1" applyAlignment="1">
      <alignment horizontal="center"/>
    </xf>
    <xf numFmtId="2" fontId="66" fillId="9" borderId="20" xfId="0" applyNumberFormat="1" applyFont="1" applyFill="1" applyBorder="1" applyAlignment="1">
      <alignment horizontal="center" vertical="justify"/>
    </xf>
    <xf numFmtId="2" fontId="66" fillId="9" borderId="20" xfId="0" applyNumberFormat="1" applyFont="1" applyFill="1" applyBorder="1" applyAlignment="1">
      <alignment horizontal="center" vertical="center"/>
    </xf>
    <xf numFmtId="1" fontId="66" fillId="9" borderId="20" xfId="0" applyNumberFormat="1" applyFont="1" applyFill="1" applyBorder="1" applyAlignment="1">
      <alignment horizontal="center" vertical="justify"/>
    </xf>
    <xf numFmtId="0" fontId="17" fillId="2" borderId="0" xfId="0" applyFont="1" applyFill="1"/>
    <xf numFmtId="0" fontId="2" fillId="0" borderId="0" xfId="0" applyFont="1" applyAlignment="1">
      <alignment horizontal="center"/>
    </xf>
    <xf numFmtId="0" fontId="50" fillId="9" borderId="26" xfId="0" applyFont="1" applyFill="1" applyBorder="1" applyAlignment="1">
      <alignment horizontal="center"/>
    </xf>
    <xf numFmtId="0" fontId="50" fillId="9" borderId="27" xfId="0" applyFont="1" applyFill="1" applyBorder="1" applyAlignment="1">
      <alignment horizontal="center"/>
    </xf>
    <xf numFmtId="0" fontId="66" fillId="9" borderId="18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1" fontId="66" fillId="9" borderId="18" xfId="0" applyNumberFormat="1" applyFont="1" applyFill="1" applyBorder="1" applyAlignment="1">
      <alignment horizontal="center" vertical="center"/>
    </xf>
    <xf numFmtId="0" fontId="37" fillId="0" borderId="20" xfId="0" applyFont="1" applyBorder="1"/>
    <xf numFmtId="1" fontId="66" fillId="9" borderId="18" xfId="0" applyNumberFormat="1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1" fontId="47" fillId="5" borderId="12" xfId="0" applyNumberFormat="1" applyFont="1" applyFill="1" applyBorder="1" applyAlignment="1">
      <alignment horizontal="left"/>
    </xf>
    <xf numFmtId="0" fontId="48" fillId="0" borderId="12" xfId="0" applyFont="1" applyBorder="1" applyAlignment="1"/>
    <xf numFmtId="0" fontId="41" fillId="5" borderId="8" xfId="0" applyFont="1" applyFill="1" applyBorder="1" applyAlignment="1">
      <alignment horizontal="center"/>
    </xf>
    <xf numFmtId="0" fontId="41" fillId="5" borderId="9" xfId="0" applyFont="1" applyFill="1" applyBorder="1" applyAlignment="1">
      <alignment horizontal="center"/>
    </xf>
    <xf numFmtId="0" fontId="65" fillId="5" borderId="12" xfId="0" applyFont="1" applyFill="1" applyBorder="1" applyAlignment="1">
      <alignment horizontal="center"/>
    </xf>
    <xf numFmtId="0" fontId="65" fillId="5" borderId="13" xfId="0" applyFont="1" applyFill="1" applyBorder="1" applyAlignment="1">
      <alignment horizontal="center"/>
    </xf>
    <xf numFmtId="0" fontId="37" fillId="9" borderId="20" xfId="0" applyFont="1" applyFill="1" applyBorder="1" applyAlignment="1">
      <alignment horizontal="center" vertical="center"/>
    </xf>
    <xf numFmtId="0" fontId="52" fillId="9" borderId="18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66" fillId="9" borderId="28" xfId="0" applyFont="1" applyFill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2" fontId="66" fillId="9" borderId="18" xfId="0" applyNumberFormat="1" applyFont="1" applyFill="1" applyBorder="1" applyAlignment="1">
      <alignment horizontal="center" vertical="center"/>
    </xf>
    <xf numFmtId="0" fontId="66" fillId="9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2" fontId="66" fillId="9" borderId="28" xfId="0" applyNumberFormat="1" applyFont="1" applyFill="1" applyBorder="1" applyAlignment="1">
      <alignment horizontal="center"/>
    </xf>
    <xf numFmtId="2" fontId="66" fillId="9" borderId="29" xfId="0" applyNumberFormat="1" applyFont="1" applyFill="1" applyBorder="1" applyAlignment="1">
      <alignment horizontal="center"/>
    </xf>
    <xf numFmtId="2" fontId="66" fillId="9" borderId="3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1" fillId="5" borderId="7" xfId="0" applyFont="1" applyFill="1" applyBorder="1" applyAlignment="1">
      <alignment horizontal="right" vertical="center"/>
    </xf>
    <xf numFmtId="0" fontId="40" fillId="0" borderId="11" xfId="0" applyFont="1" applyBorder="1" applyAlignment="1">
      <alignment horizontal="right" vertical="center"/>
    </xf>
    <xf numFmtId="2" fontId="47" fillId="5" borderId="8" xfId="0" applyNumberFormat="1" applyFont="1" applyFill="1" applyBorder="1" applyAlignment="1">
      <alignment horizontal="left"/>
    </xf>
    <xf numFmtId="0" fontId="48" fillId="0" borderId="8" xfId="0" applyFont="1" applyBorder="1" applyAlignment="1"/>
    <xf numFmtId="2" fontId="47" fillId="5" borderId="12" xfId="0" applyNumberFormat="1" applyFont="1" applyFill="1" applyBorder="1" applyAlignment="1">
      <alignment horizontal="left"/>
    </xf>
    <xf numFmtId="49" fontId="41" fillId="5" borderId="8" xfId="0" applyNumberFormat="1" applyFont="1" applyFill="1" applyBorder="1" applyAlignment="1">
      <alignment horizontal="left" vertical="center"/>
    </xf>
    <xf numFmtId="0" fontId="49" fillId="0" borderId="8" xfId="0" applyNumberFormat="1" applyFont="1" applyBorder="1" applyAlignment="1">
      <alignment horizontal="left" vertical="center"/>
    </xf>
    <xf numFmtId="0" fontId="49" fillId="0" borderId="8" xfId="0" applyNumberFormat="1" applyFont="1" applyBorder="1" applyAlignment="1"/>
    <xf numFmtId="0" fontId="49" fillId="0" borderId="12" xfId="0" applyNumberFormat="1" applyFont="1" applyBorder="1" applyAlignment="1">
      <alignment horizontal="left" vertical="center"/>
    </xf>
    <xf numFmtId="0" fontId="49" fillId="0" borderId="12" xfId="0" applyNumberFormat="1" applyFont="1" applyBorder="1" applyAlignment="1"/>
    <xf numFmtId="0" fontId="47" fillId="5" borderId="8" xfId="0" applyFont="1" applyFill="1" applyBorder="1" applyAlignment="1">
      <alignment horizontal="left"/>
    </xf>
    <xf numFmtId="0" fontId="48" fillId="0" borderId="8" xfId="0" applyFont="1" applyBorder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5" borderId="0" xfId="0" applyFill="1" applyAlignment="1"/>
    <xf numFmtId="0" fontId="3" fillId="5" borderId="0" xfId="0" applyFont="1" applyFill="1" applyAlignment="1"/>
    <xf numFmtId="0" fontId="25" fillId="0" borderId="0" xfId="0" applyFont="1" applyAlignment="1"/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5" fillId="0" borderId="0" xfId="0" applyFont="1" applyBorder="1"/>
    <xf numFmtId="0" fontId="35" fillId="0" borderId="1" xfId="0" applyFont="1" applyBorder="1"/>
    <xf numFmtId="0" fontId="23" fillId="0" borderId="0" xfId="0" applyFont="1" applyBorder="1" applyAlignment="1">
      <alignment horizontal="center"/>
    </xf>
    <xf numFmtId="0" fontId="32" fillId="5" borderId="0" xfId="0" applyFont="1" applyFill="1" applyBorder="1" applyAlignment="1">
      <alignment horizontal="left"/>
    </xf>
    <xf numFmtId="0" fontId="0" fillId="0" borderId="1" xfId="0" applyBorder="1" applyAlignment="1"/>
    <xf numFmtId="0" fontId="29" fillId="5" borderId="1" xfId="0" applyFont="1" applyFill="1" applyBorder="1" applyAlignment="1">
      <alignment horizontal="left"/>
    </xf>
    <xf numFmtId="0" fontId="29" fillId="5" borderId="0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</cellXfs>
  <cellStyles count="6">
    <cellStyle name="_x0002_" xfId="1"/>
    <cellStyle name="Normal" xfId="0" builtinId="0"/>
    <cellStyle name="Normal_Data" xfId="2"/>
    <cellStyle name="Normal_TOC_RE_Graphs_Humble_Test5" xfId="3"/>
    <cellStyle name="Normal_TOC-Rock-Eval Standard_Leg" xfId="4"/>
    <cellStyle name="Style 1" xfId="5"/>
  </cellStyles>
  <dxfs count="5">
    <dxf>
      <font>
        <condense val="0"/>
        <extend val="0"/>
        <color indexed="43"/>
      </font>
    </dxf>
    <dxf>
      <font>
        <condense val="0"/>
        <extend val="0"/>
        <color indexed="46"/>
      </font>
    </dxf>
    <dxf>
      <font>
        <condense val="0"/>
        <extend val="0"/>
        <color indexed="42"/>
      </font>
    </dxf>
    <dxf>
      <font>
        <condense val="0"/>
        <extend val="0"/>
        <color indexed="43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E8E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E1EF"/>
      <rgbColor rgb="00FFFFFF"/>
      <rgbColor rgb="0099CCFF"/>
      <rgbColor rgb="00FF99CC"/>
      <rgbColor rgb="00FFFF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C0000"/>
      <rgbColor rgb="00993366"/>
      <rgbColor rgb="006E6E9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LOG 2:  HYDROCARBON</a:t>
            </a:r>
          </a:p>
          <a:p>
            <a:pPr>
              <a:defRPr sz="4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POTENTIAL</a:t>
            </a:r>
            <a:endPara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4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rich>
      </c:tx>
      <c:layout>
        <c:manualLayout>
          <c:xMode val="edge"/>
          <c:yMode val="edge"/>
          <c:x val="0.21666754155730533"/>
          <c:y val="8.163265306122449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33387587026316"/>
          <c:y val="5.8163265306122446E-2"/>
          <c:w val="0.74583636814928445"/>
          <c:h val="0.887755102040816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Report!$O$16:$O$21</c:f>
              <c:numCache>
                <c:formatCode>0.00</c:formatCode>
                <c:ptCount val="6"/>
                <c:pt idx="0">
                  <c:v>4.83</c:v>
                </c:pt>
                <c:pt idx="1">
                  <c:v>0.98</c:v>
                </c:pt>
                <c:pt idx="2">
                  <c:v>1.43</c:v>
                </c:pt>
                <c:pt idx="3">
                  <c:v>1.01</c:v>
                </c:pt>
                <c:pt idx="4">
                  <c:v>1.22</c:v>
                </c:pt>
                <c:pt idx="5">
                  <c:v>1.05</c:v>
                </c:pt>
              </c:numCache>
            </c:numRef>
          </c:xVal>
          <c:yVal>
            <c:numRef>
              <c:f>Report!$E$16:$E$21</c:f>
              <c:numCache>
                <c:formatCode>General</c:formatCode>
                <c:ptCount val="6"/>
                <c:pt idx="0">
                  <c:v>11141.9</c:v>
                </c:pt>
                <c:pt idx="1">
                  <c:v>11155.9</c:v>
                </c:pt>
                <c:pt idx="2">
                  <c:v>11167.3</c:v>
                </c:pt>
                <c:pt idx="3">
                  <c:v>11178.3</c:v>
                </c:pt>
                <c:pt idx="4">
                  <c:v>11191</c:v>
                </c:pt>
                <c:pt idx="5">
                  <c:v>11197.3</c:v>
                </c:pt>
              </c:numCache>
            </c:numRef>
          </c:yVal>
          <c:smooth val="0"/>
        </c:ser>
        <c:ser>
          <c:idx val="2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GUIDELINES!$B$12:$B$13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GUIDELINES!$A$8:$A$9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236864"/>
        <c:axId val="139238784"/>
      </c:scatterChart>
      <c:valAx>
        <c:axId val="139236864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HC POTENTIAL (S2), mg/g rock</a:t>
                </a:r>
              </a:p>
            </c:rich>
          </c:tx>
          <c:layout>
            <c:manualLayout>
              <c:xMode val="edge"/>
              <c:yMode val="edge"/>
              <c:x val="0.14166710411198599"/>
              <c:y val="0.97346938775510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9238784"/>
        <c:crosses val="max"/>
        <c:crossBetween val="midCat"/>
      </c:valAx>
      <c:valAx>
        <c:axId val="139238784"/>
        <c:scaling>
          <c:orientation val="maxMin"/>
          <c:max val="11200"/>
          <c:min val="1112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9CCFF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9236864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9687357023029"/>
          <c:y val="3.2913502059474777E-2"/>
          <c:w val="0.83238066188805859"/>
          <c:h val="0.899635722958977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Report!$S$16:$S$21</c:f>
              <c:numCache>
                <c:formatCode>0.00</c:formatCode>
                <c:ptCount val="6"/>
              </c:numCache>
            </c:numRef>
          </c:xVal>
          <c:yVal>
            <c:numRef>
              <c:f>Report!$T$16:$T$21</c:f>
              <c:numCache>
                <c:formatCode>0</c:formatCode>
                <c:ptCount val="6"/>
                <c:pt idx="0">
                  <c:v>101.66280622408</c:v>
                </c:pt>
                <c:pt idx="1">
                  <c:v>71.953011679404298</c:v>
                </c:pt>
                <c:pt idx="2">
                  <c:v>82.563507364198202</c:v>
                </c:pt>
                <c:pt idx="3">
                  <c:v>83.609270733713302</c:v>
                </c:pt>
                <c:pt idx="4">
                  <c:v>80.5812436334366</c:v>
                </c:pt>
                <c:pt idx="5">
                  <c:v>81.6485188426348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38112"/>
        <c:axId val="141352960"/>
      </c:scatterChart>
      <c:valAx>
        <c:axId val="141338112"/>
        <c:scaling>
          <c:orientation val="minMax"/>
          <c:max val="2.2000000000000002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MEASURED VITRINITE REFLECTANCE in oil (%Ro)</a:t>
                </a:r>
              </a:p>
            </c:rich>
          </c:tx>
          <c:layout>
            <c:manualLayout>
              <c:xMode val="edge"/>
              <c:yMode val="edge"/>
              <c:x val="0.29672112860892391"/>
              <c:y val="0.9666817745342807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352960"/>
        <c:crosses val="autoZero"/>
        <c:crossBetween val="midCat"/>
        <c:majorUnit val="0.2"/>
        <c:minorUnit val="0.1"/>
      </c:valAx>
      <c:valAx>
        <c:axId val="141352960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HYDROGEN INDEX ( HI, mg HC/g TOC)</a:t>
                </a:r>
              </a:p>
            </c:rich>
          </c:tx>
          <c:layout>
            <c:manualLayout>
              <c:xMode val="edge"/>
              <c:yMode val="edge"/>
              <c:x val="2.8110400262467191E-2"/>
              <c:y val="0.336449138979578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338112"/>
        <c:crosses val="autoZero"/>
        <c:crossBetween val="midCat"/>
        <c:minorUnit val="25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35949943117179E-2"/>
          <c:y val="4.145077720207254E-2"/>
          <c:w val="0.89533560864618889"/>
          <c:h val="0.8359240069084629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Report!$S$16:$S$21</c:f>
              <c:numCache>
                <c:formatCode>0.00</c:formatCode>
                <c:ptCount val="6"/>
              </c:numCache>
            </c:numRef>
          </c:xVal>
          <c:yVal>
            <c:numRef>
              <c:f>Report!$X$16:$X$21</c:f>
              <c:numCache>
                <c:formatCode>0.00</c:formatCode>
                <c:ptCount val="6"/>
                <c:pt idx="0">
                  <c:v>0.48501667380332902</c:v>
                </c:pt>
                <c:pt idx="1">
                  <c:v>0.525271415710449</c:v>
                </c:pt>
                <c:pt idx="2">
                  <c:v>0.513952076435089</c:v>
                </c:pt>
                <c:pt idx="3">
                  <c:v>0.48432990908622697</c:v>
                </c:pt>
                <c:pt idx="4">
                  <c:v>0.48860770463943498</c:v>
                </c:pt>
                <c:pt idx="5">
                  <c:v>0.498716920614243</c:v>
                </c:pt>
              </c:numCache>
            </c:numRef>
          </c:yVal>
          <c:smooth val="0"/>
        </c:ser>
        <c:ser>
          <c:idx val="1"/>
          <c:order val="1"/>
          <c:tx>
            <c:v>immature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GUIDELINES!$I$20:$I$21</c:f>
              <c:numCache>
                <c:formatCode>General</c:formatCode>
                <c:ptCount val="2"/>
                <c:pt idx="0">
                  <c:v>0.2</c:v>
                </c:pt>
                <c:pt idx="1">
                  <c:v>2.2000000000000002</c:v>
                </c:pt>
              </c:numCache>
            </c:numRef>
          </c:xVal>
          <c:yVal>
            <c:numRef>
              <c:f>GUIDELINES!$K$20:$K$21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yVal>
          <c:smooth val="0"/>
        </c:ser>
        <c:ser>
          <c:idx val="2"/>
          <c:order val="2"/>
          <c:tx>
            <c:v>imm-oil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GUIDELINES!$I$22:$I$23</c:f>
              <c:numCache>
                <c:formatCode>General</c:formatCode>
                <c:ptCount val="2"/>
                <c:pt idx="0">
                  <c:v>0.55000000000000004</c:v>
                </c:pt>
                <c:pt idx="1">
                  <c:v>0.55299999999999994</c:v>
                </c:pt>
              </c:numCache>
            </c:numRef>
          </c:xVal>
          <c:yVal>
            <c:numRef>
              <c:f>GUIDELINES!$K$22:$K$23</c:f>
              <c:numCache>
                <c:formatCode>General</c:formatCode>
                <c:ptCount val="2"/>
                <c:pt idx="0">
                  <c:v>0.1</c:v>
                </c:pt>
                <c:pt idx="1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oil-gas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GUIDELINES!$I$24:$I$25</c:f>
              <c:numCache>
                <c:formatCode>General</c:formatCode>
                <c:ptCount val="2"/>
                <c:pt idx="0">
                  <c:v>1.4</c:v>
                </c:pt>
                <c:pt idx="1">
                  <c:v>1.4</c:v>
                </c:pt>
              </c:numCache>
            </c:numRef>
          </c:xVal>
          <c:yVal>
            <c:numRef>
              <c:f>GUIDELINES!$K$24:$K$25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v>cond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GUIDELINES!$R$7:$R$8</c:f>
              <c:numCache>
                <c:formatCode>General</c:formatCode>
                <c:ptCount val="2"/>
                <c:pt idx="0">
                  <c:v>1</c:v>
                </c:pt>
                <c:pt idx="1">
                  <c:v>0.998</c:v>
                </c:pt>
              </c:numCache>
            </c:numRef>
          </c:xVal>
          <c:yVal>
            <c:numRef>
              <c:f>GUIDELINES!$Q$7:$Q$8</c:f>
              <c:numCache>
                <c:formatCode>General</c:formatCode>
                <c:ptCount val="2"/>
                <c:pt idx="0">
                  <c:v>0.1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92832"/>
        <c:axId val="141603200"/>
      </c:scatterChart>
      <c:valAx>
        <c:axId val="141592832"/>
        <c:scaling>
          <c:orientation val="minMax"/>
          <c:max val="2.2000000000000002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MATURITY (measured vitrinite reflectance in oil, % Ro)</a:t>
                </a:r>
              </a:p>
            </c:rich>
          </c:tx>
          <c:layout>
            <c:manualLayout>
              <c:xMode val="edge"/>
              <c:yMode val="edge"/>
              <c:x val="0.34015927189988626"/>
              <c:y val="0.9378238341968911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603200"/>
        <c:crosses val="autoZero"/>
        <c:crossBetween val="midCat"/>
        <c:majorUnit val="0.2"/>
        <c:minorUnit val="0.1"/>
      </c:valAx>
      <c:valAx>
        <c:axId val="141603200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PRODUCTION INDEX (PI)</a:t>
                </a:r>
              </a:p>
            </c:rich>
          </c:tx>
          <c:layout>
            <c:manualLayout>
              <c:xMode val="edge"/>
              <c:yMode val="edge"/>
              <c:x val="6.8259385665529011E-3"/>
              <c:y val="0.322970639032815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592832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20676955259084E-2"/>
          <c:y val="3.9632484097869618E-2"/>
          <c:w val="0.89555706385677569"/>
          <c:h val="0.8495136808804226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Report!$Q$16:$Q$21</c:f>
              <c:numCache>
                <c:formatCode>0</c:formatCode>
                <c:ptCount val="6"/>
                <c:pt idx="0">
                  <c:v>453</c:v>
                </c:pt>
                <c:pt idx="1">
                  <c:v>447</c:v>
                </c:pt>
                <c:pt idx="2">
                  <c:v>460</c:v>
                </c:pt>
                <c:pt idx="3">
                  <c:v>446</c:v>
                </c:pt>
                <c:pt idx="4">
                  <c:v>452</c:v>
                </c:pt>
                <c:pt idx="5">
                  <c:v>449</c:v>
                </c:pt>
              </c:numCache>
            </c:numRef>
          </c:xVal>
          <c:yVal>
            <c:numRef>
              <c:f>Report!$X$16:$X$21</c:f>
              <c:numCache>
                <c:formatCode>0.00</c:formatCode>
                <c:ptCount val="6"/>
                <c:pt idx="0">
                  <c:v>0.48501667380332902</c:v>
                </c:pt>
                <c:pt idx="1">
                  <c:v>0.525271415710449</c:v>
                </c:pt>
                <c:pt idx="2">
                  <c:v>0.513952076435089</c:v>
                </c:pt>
                <c:pt idx="3">
                  <c:v>0.48432990908622697</c:v>
                </c:pt>
                <c:pt idx="4">
                  <c:v>0.48860770463943498</c:v>
                </c:pt>
                <c:pt idx="5">
                  <c:v>0.498716920614243</c:v>
                </c:pt>
              </c:numCache>
            </c:numRef>
          </c:yVal>
          <c:smooth val="0"/>
        </c:ser>
        <c:ser>
          <c:idx val="1"/>
          <c:order val="1"/>
          <c:tx>
            <c:v>immature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GUIDELINES!$J$20:$J$21</c:f>
              <c:numCache>
                <c:formatCode>General</c:formatCode>
                <c:ptCount val="2"/>
                <c:pt idx="0">
                  <c:v>350</c:v>
                </c:pt>
                <c:pt idx="1">
                  <c:v>600</c:v>
                </c:pt>
              </c:numCache>
            </c:numRef>
          </c:xVal>
          <c:yVal>
            <c:numRef>
              <c:f>GUIDELINES!$K$20:$K$21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yVal>
          <c:smooth val="0"/>
        </c:ser>
        <c:ser>
          <c:idx val="2"/>
          <c:order val="2"/>
          <c:tx>
            <c:v>imm-oil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GUIDELINES!$J$22:$J$23</c:f>
              <c:numCache>
                <c:formatCode>General</c:formatCode>
                <c:ptCount val="2"/>
                <c:pt idx="0">
                  <c:v>435</c:v>
                </c:pt>
                <c:pt idx="1">
                  <c:v>435</c:v>
                </c:pt>
              </c:numCache>
            </c:numRef>
          </c:xVal>
          <c:yVal>
            <c:numRef>
              <c:f>GUIDELINES!$K$22:$K$23</c:f>
              <c:numCache>
                <c:formatCode>General</c:formatCode>
                <c:ptCount val="2"/>
                <c:pt idx="0">
                  <c:v>0.1</c:v>
                </c:pt>
                <c:pt idx="1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oil-gas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GUIDELINES!$J$24:$J$25</c:f>
              <c:numCache>
                <c:formatCode>General</c:formatCode>
                <c:ptCount val="2"/>
                <c:pt idx="0">
                  <c:v>475</c:v>
                </c:pt>
                <c:pt idx="1">
                  <c:v>475</c:v>
                </c:pt>
              </c:numCache>
            </c:numRef>
          </c:xVal>
          <c:yVal>
            <c:numRef>
              <c:f>GUIDELINES!$K$24:$K$25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v>cond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GUIDELINES!$P$7:$P$8</c:f>
              <c:numCache>
                <c:formatCode>General</c:formatCode>
                <c:ptCount val="2"/>
                <c:pt idx="0">
                  <c:v>455.1</c:v>
                </c:pt>
                <c:pt idx="1">
                  <c:v>455.1</c:v>
                </c:pt>
              </c:numCache>
            </c:numRef>
          </c:xVal>
          <c:yVal>
            <c:numRef>
              <c:f>GUIDELINES!$Q$7:$Q$8</c:f>
              <c:numCache>
                <c:formatCode>General</c:formatCode>
                <c:ptCount val="2"/>
                <c:pt idx="0">
                  <c:v>0.1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47744"/>
        <c:axId val="142449664"/>
      </c:scatterChart>
      <c:valAx>
        <c:axId val="142447744"/>
        <c:scaling>
          <c:orientation val="minMax"/>
          <c:max val="520"/>
          <c:min val="4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MATURITY (based on Tmax ,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0562128707685768"/>
              <c:y val="0.94084061906054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49664"/>
        <c:crosses val="autoZero"/>
        <c:crossBetween val="midCat"/>
        <c:majorUnit val="25"/>
        <c:minorUnit val="10"/>
      </c:valAx>
      <c:valAx>
        <c:axId val="142449664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PRODUCTION INDEX (PI)</a:t>
                </a:r>
              </a:p>
            </c:rich>
          </c:tx>
          <c:layout>
            <c:manualLayout>
              <c:xMode val="edge"/>
              <c:yMode val="edge"/>
              <c:x val="5.6969446664092869E-3"/>
              <c:y val="0.327398859625305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47744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LOG 3:  ORGANIC MATTER     TYPE</a:t>
            </a:r>
          </a:p>
        </c:rich>
      </c:tx>
      <c:layout>
        <c:manualLayout>
          <c:xMode val="edge"/>
          <c:yMode val="edge"/>
          <c:x val="0.14583377077865267"/>
          <c:y val="1.1224489795918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937935131579E-2"/>
          <c:y val="6.4285714285714279E-2"/>
          <c:w val="0.78750320435874166"/>
          <c:h val="0.8836734693877551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Report!$T$16:$T$21</c:f>
              <c:numCache>
                <c:formatCode>0</c:formatCode>
                <c:ptCount val="6"/>
                <c:pt idx="0">
                  <c:v>101.66280622408</c:v>
                </c:pt>
                <c:pt idx="1">
                  <c:v>71.953011679404298</c:v>
                </c:pt>
                <c:pt idx="2">
                  <c:v>82.563507364198202</c:v>
                </c:pt>
                <c:pt idx="3">
                  <c:v>83.609270733713302</c:v>
                </c:pt>
                <c:pt idx="4">
                  <c:v>80.5812436334366</c:v>
                </c:pt>
                <c:pt idx="5">
                  <c:v>81.6485188426348</c:v>
                </c:pt>
              </c:numCache>
            </c:numRef>
          </c:xVal>
          <c:yVal>
            <c:numRef>
              <c:f>Report!$E$16:$E$21</c:f>
              <c:numCache>
                <c:formatCode>General</c:formatCode>
                <c:ptCount val="6"/>
                <c:pt idx="0">
                  <c:v>11141.9</c:v>
                </c:pt>
                <c:pt idx="1">
                  <c:v>11155.9</c:v>
                </c:pt>
                <c:pt idx="2">
                  <c:v>11167.3</c:v>
                </c:pt>
                <c:pt idx="3">
                  <c:v>11178.3</c:v>
                </c:pt>
                <c:pt idx="4">
                  <c:v>11191</c:v>
                </c:pt>
                <c:pt idx="5">
                  <c:v>11197.3</c:v>
                </c:pt>
              </c:numCache>
            </c:numRef>
          </c:yVal>
          <c:smooth val="0"/>
        </c:ser>
        <c:ser>
          <c:idx val="3"/>
          <c:order val="1"/>
          <c:tx>
            <c:v>200 LINE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GUIDELINES!$B$14:$B$15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GUIDELINES!$A$8:$A$9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ser>
          <c:idx val="4"/>
          <c:order val="2"/>
          <c:tx>
            <c:v>350 LINE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GUIDELINES!$B$16:$B$17</c:f>
              <c:numCache>
                <c:formatCode>General</c:formatCode>
                <c:ptCount val="2"/>
                <c:pt idx="0">
                  <c:v>350</c:v>
                </c:pt>
                <c:pt idx="1">
                  <c:v>350</c:v>
                </c:pt>
              </c:numCache>
            </c:numRef>
          </c:xVal>
          <c:yVal>
            <c:numRef>
              <c:f>GUIDELINES!$A$8:$A$9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ser>
          <c:idx val="1"/>
          <c:order val="3"/>
          <c:tx>
            <c:v>700 LINE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GUIDELINES!$B$18:$B$19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GUIDELINES!$A$8:$A$9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05184"/>
        <c:axId val="139415552"/>
      </c:scatterChart>
      <c:valAx>
        <c:axId val="139405184"/>
        <c:scaling>
          <c:orientation val="minMax"/>
          <c:max val="8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HYDROGEN INDEX (HI)</a:t>
                </a:r>
              </a:p>
            </c:rich>
          </c:tx>
          <c:layout>
            <c:manualLayout>
              <c:xMode val="edge"/>
              <c:yMode val="edge"/>
              <c:x val="0.17500087489063867"/>
              <c:y val="0.97346938775510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9415552"/>
        <c:crosses val="max"/>
        <c:crossBetween val="midCat"/>
        <c:majorUnit val="200"/>
      </c:valAx>
      <c:valAx>
        <c:axId val="139415552"/>
        <c:scaling>
          <c:orientation val="maxMin"/>
          <c:max val="11200"/>
          <c:min val="1112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9CCFF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9405184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LOG 1:  ORGANIC 
               RICHNESS</a:t>
            </a:r>
          </a:p>
        </c:rich>
      </c:tx>
      <c:layout>
        <c:manualLayout>
          <c:xMode val="edge"/>
          <c:yMode val="edge"/>
          <c:x val="0.38333508311461068"/>
          <c:y val="7.14285714285714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33438449863483"/>
          <c:y val="5.9183673469387757E-2"/>
          <c:w val="0.69166948107699011"/>
          <c:h val="0.886734693877550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Report!$M$16:$M$21</c:f>
              <c:numCache>
                <c:formatCode>0.00</c:formatCode>
                <c:ptCount val="6"/>
                <c:pt idx="0">
                  <c:v>4.7510000000000003</c:v>
                </c:pt>
                <c:pt idx="1">
                  <c:v>1.3620000000000001</c:v>
                </c:pt>
                <c:pt idx="2">
                  <c:v>1.732</c:v>
                </c:pt>
                <c:pt idx="3">
                  <c:v>1.208</c:v>
                </c:pt>
                <c:pt idx="4">
                  <c:v>1.514</c:v>
                </c:pt>
                <c:pt idx="5">
                  <c:v>1.286</c:v>
                </c:pt>
              </c:numCache>
            </c:numRef>
          </c:xVal>
          <c:yVal>
            <c:numRef>
              <c:f>Report!$E$16:$E$21</c:f>
              <c:numCache>
                <c:formatCode>General</c:formatCode>
                <c:ptCount val="6"/>
                <c:pt idx="0">
                  <c:v>11141.9</c:v>
                </c:pt>
                <c:pt idx="1">
                  <c:v>11155.9</c:v>
                </c:pt>
                <c:pt idx="2">
                  <c:v>11167.3</c:v>
                </c:pt>
                <c:pt idx="3">
                  <c:v>11178.3</c:v>
                </c:pt>
                <c:pt idx="4">
                  <c:v>11191</c:v>
                </c:pt>
                <c:pt idx="5">
                  <c:v>11197.3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GUIDELINES!$B$10:$B$11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GUIDELINES!$A$8:$A$9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GUIDELINES!$B$10:$B$11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GUIDELINES!$A$8:$A$9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34624"/>
        <c:axId val="139444992"/>
      </c:scatterChart>
      <c:valAx>
        <c:axId val="139434624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TOC, wt. % </a:t>
                </a:r>
              </a:p>
            </c:rich>
          </c:tx>
          <c:layout>
            <c:manualLayout>
              <c:xMode val="edge"/>
              <c:yMode val="edge"/>
              <c:x val="0.53750218722659671"/>
              <c:y val="0.972448979591836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9444992"/>
        <c:crosses val="max"/>
        <c:crossBetween val="midCat"/>
      </c:valAx>
      <c:valAx>
        <c:axId val="139444992"/>
        <c:scaling>
          <c:orientation val="maxMin"/>
          <c:max val="11200"/>
          <c:min val="11120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DEPTH ( feet )  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0.46428571428571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9434624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LOG 4:  NORMALIZED OIL CONTENT</a:t>
            </a:r>
          </a:p>
        </c:rich>
      </c:tx>
      <c:layout>
        <c:manualLayout>
          <c:xMode val="edge"/>
          <c:yMode val="edge"/>
          <c:x val="0.18333420822397201"/>
          <c:y val="9.18367346938775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3377414458881"/>
          <c:y val="6.4285714285714279E-2"/>
          <c:w val="0.78750320435874166"/>
          <c:h val="0.881632653061224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Report!$W$16:$W$21</c:f>
              <c:numCache>
                <c:formatCode>0</c:formatCode>
                <c:ptCount val="6"/>
                <c:pt idx="0">
                  <c:v>95.747094785657794</c:v>
                </c:pt>
                <c:pt idx="1">
                  <c:v>79.613608935856107</c:v>
                </c:pt>
                <c:pt idx="2">
                  <c:v>87.303508236556894</c:v>
                </c:pt>
                <c:pt idx="3">
                  <c:v>78.527866215105902</c:v>
                </c:pt>
                <c:pt idx="4">
                  <c:v>76.991028325875803</c:v>
                </c:pt>
                <c:pt idx="5">
                  <c:v>81.230544747312607</c:v>
                </c:pt>
              </c:numCache>
            </c:numRef>
          </c:xVal>
          <c:yVal>
            <c:numRef>
              <c:f>Report!$E$16:$E$21</c:f>
              <c:numCache>
                <c:formatCode>General</c:formatCode>
                <c:ptCount val="6"/>
                <c:pt idx="0">
                  <c:v>11141.9</c:v>
                </c:pt>
                <c:pt idx="1">
                  <c:v>11155.9</c:v>
                </c:pt>
                <c:pt idx="2">
                  <c:v>11167.3</c:v>
                </c:pt>
                <c:pt idx="3">
                  <c:v>11178.3</c:v>
                </c:pt>
                <c:pt idx="4">
                  <c:v>11191</c:v>
                </c:pt>
                <c:pt idx="5">
                  <c:v>11197.3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GUIDELINES!$E$8:$E$9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GUIDELINES!$F$8:$F$9</c:f>
              <c:numCache>
                <c:formatCode>General</c:formatCode>
                <c:ptCount val="2"/>
                <c:pt idx="0" formatCode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ser>
          <c:idx val="2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GUIDELINES!$E$10:$E$11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GUIDELINES!$F$8:$F$9</c:f>
              <c:numCache>
                <c:formatCode>General</c:formatCode>
                <c:ptCount val="2"/>
                <c:pt idx="0" formatCode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ser>
          <c:idx val="3"/>
          <c:order val="3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GUIDELINES!$E$12:$E$13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GUIDELINES!$F$8:$F$9</c:f>
              <c:numCache>
                <c:formatCode>General</c:formatCode>
                <c:ptCount val="2"/>
                <c:pt idx="0" formatCode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61504"/>
        <c:axId val="141071872"/>
      </c:scatterChart>
      <c:valAx>
        <c:axId val="141061504"/>
        <c:scaling>
          <c:orientation val="minMax"/>
          <c:max val="2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S1/TOC *100</a:t>
                </a:r>
              </a:p>
            </c:rich>
          </c:tx>
          <c:layout>
            <c:manualLayout>
              <c:xMode val="edge"/>
              <c:yMode val="edge"/>
              <c:x val="0.34583464566929134"/>
              <c:y val="0.97346938775510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1071872"/>
        <c:crosses val="max"/>
        <c:crossBetween val="midCat"/>
      </c:valAx>
      <c:valAx>
        <c:axId val="141071872"/>
        <c:scaling>
          <c:orientation val="maxMin"/>
          <c:max val="11200"/>
          <c:min val="1112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9CCFF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1061504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LOG 5: MATURITY</a:t>
            </a:r>
          </a:p>
        </c:rich>
      </c:tx>
      <c:layout>
        <c:manualLayout>
          <c:xMode val="edge"/>
          <c:yMode val="edge"/>
          <c:x val="0.26666754155730532"/>
          <c:y val="9.18367346938775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709052364308"/>
          <c:y val="6.3265306122448975E-2"/>
          <c:w val="0.80000325522157889"/>
          <c:h val="0.88265306122448983"/>
        </c:manualLayout>
      </c:layout>
      <c:scatterChart>
        <c:scatterStyle val="lineMarker"/>
        <c:varyColors val="0"/>
        <c:ser>
          <c:idx val="1"/>
          <c:order val="0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GUIDELINES!$D$8:$D$9</c:f>
              <c:numCache>
                <c:formatCode>General</c:formatCode>
                <c:ptCount val="2"/>
                <c:pt idx="0">
                  <c:v>0.55000000000000004</c:v>
                </c:pt>
                <c:pt idx="1">
                  <c:v>0.55000000000000004</c:v>
                </c:pt>
              </c:numCache>
            </c:numRef>
          </c:xVal>
          <c:yVal>
            <c:numRef>
              <c:f>GUIDELINES!$C$8:$C$9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ser>
          <c:idx val="2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GUIDELINES!$D$10:$D$11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GUIDELINES!$C$8:$C$9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ser>
          <c:idx val="3"/>
          <c:order val="2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GUIDELINES!$D$12:$D$13</c:f>
              <c:numCache>
                <c:formatCode>General</c:formatCode>
                <c:ptCount val="2"/>
                <c:pt idx="0">
                  <c:v>1.4</c:v>
                </c:pt>
                <c:pt idx="1">
                  <c:v>1.4</c:v>
                </c:pt>
              </c:numCache>
            </c:numRef>
          </c:xVal>
          <c:yVal>
            <c:numRef>
              <c:f>GUIDELINES!$C$8:$C$9</c:f>
              <c:numCache>
                <c:formatCode>General</c:formatCode>
                <c:ptCount val="2"/>
                <c:pt idx="0">
                  <c:v>0</c:v>
                </c:pt>
                <c:pt idx="1">
                  <c:v>20000</c:v>
                </c:pt>
              </c:numCache>
            </c:numRef>
          </c:yVal>
          <c:smooth val="0"/>
        </c:ser>
        <c:ser>
          <c:idx val="0"/>
          <c:order val="3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Report!$S$16:$S$21</c:f>
              <c:numCache>
                <c:formatCode>0.00</c:formatCode>
                <c:ptCount val="6"/>
              </c:numCache>
            </c:numRef>
          </c:xVal>
          <c:yVal>
            <c:numRef>
              <c:f>Report!$E$16:$E$21</c:f>
              <c:numCache>
                <c:formatCode>General</c:formatCode>
                <c:ptCount val="6"/>
                <c:pt idx="0">
                  <c:v>11141.9</c:v>
                </c:pt>
                <c:pt idx="1">
                  <c:v>11155.9</c:v>
                </c:pt>
                <c:pt idx="2">
                  <c:v>11167.3</c:v>
                </c:pt>
                <c:pt idx="3">
                  <c:v>11178.3</c:v>
                </c:pt>
                <c:pt idx="4">
                  <c:v>11191</c:v>
                </c:pt>
                <c:pt idx="5">
                  <c:v>11197.3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66016"/>
        <c:axId val="141368320"/>
      </c:scatterChart>
      <c:valAx>
        <c:axId val="141366016"/>
        <c:scaling>
          <c:orientation val="minMax"/>
          <c:max val="2.2000000000000002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VITRINITE  REFLECTANCE , % Ro</a:t>
                </a:r>
              </a:p>
            </c:rich>
          </c:tx>
          <c:layout>
            <c:manualLayout>
              <c:xMode val="edge"/>
              <c:yMode val="edge"/>
              <c:x val="0.104167104111986"/>
              <c:y val="0.967768707482993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1368320"/>
        <c:crosses val="max"/>
        <c:crossBetween val="midCat"/>
        <c:majorUnit val="0.4"/>
        <c:minorUnit val="0.4"/>
      </c:valAx>
      <c:valAx>
        <c:axId val="141368320"/>
        <c:scaling>
          <c:orientation val="maxMin"/>
          <c:max val="11200"/>
          <c:min val="1112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9CCFF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1366016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15452710048146E-2"/>
          <c:y val="3.2967107448099171E-2"/>
          <c:w val="0.89625274554611412"/>
          <c:h val="0.86582034824218357"/>
        </c:manualLayout>
      </c:layout>
      <c:scatterChart>
        <c:scatterStyle val="lineMarker"/>
        <c:varyColors val="0"/>
        <c:ser>
          <c:idx val="1"/>
          <c:order val="0"/>
          <c:tx>
            <c:v>200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GUIDELINES!$H$10:$H$11</c:f>
              <c:numCache>
                <c:formatCode>General</c:formatCode>
                <c:ptCount val="2"/>
                <c:pt idx="0">
                  <c:v>0</c:v>
                </c:pt>
                <c:pt idx="1">
                  <c:v>16</c:v>
                </c:pt>
              </c:numCache>
            </c:numRef>
          </c:xVal>
          <c:yVal>
            <c:numRef>
              <c:f>GUIDELINES!$I$12:$I$13</c:f>
              <c:numCache>
                <c:formatCode>General</c:formatCode>
                <c:ptCount val="2"/>
                <c:pt idx="0">
                  <c:v>0</c:v>
                </c:pt>
                <c:pt idx="1">
                  <c:v>32</c:v>
                </c:pt>
              </c:numCache>
            </c:numRef>
          </c:yVal>
          <c:smooth val="0"/>
        </c:ser>
        <c:ser>
          <c:idx val="2"/>
          <c:order val="1"/>
          <c:tx>
            <c:v>350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GUIDELINES!$H$10:$H$11</c:f>
              <c:numCache>
                <c:formatCode>General</c:formatCode>
                <c:ptCount val="2"/>
                <c:pt idx="0">
                  <c:v>0</c:v>
                </c:pt>
                <c:pt idx="1">
                  <c:v>16</c:v>
                </c:pt>
              </c:numCache>
            </c:numRef>
          </c:xVal>
          <c:yVal>
            <c:numRef>
              <c:f>GUIDELINES!$K$14:$K$15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56</c:v>
                </c:pt>
              </c:numCache>
            </c:numRef>
          </c:yVal>
          <c:smooth val="0"/>
        </c:ser>
        <c:ser>
          <c:idx val="3"/>
          <c:order val="2"/>
          <c:tx>
            <c:v>700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GUIDELINES!$K$16:$K$17</c:f>
              <c:numCache>
                <c:formatCode>0.00</c:formatCode>
                <c:ptCount val="2"/>
                <c:pt idx="0" formatCode="0">
                  <c:v>0</c:v>
                </c:pt>
                <c:pt idx="1">
                  <c:v>8.5714285714285712</c:v>
                </c:pt>
              </c:numCache>
            </c:numRef>
          </c:xVal>
          <c:yVal>
            <c:numRef>
              <c:f>GUIDELINES!$L$10:$L$11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</c:ser>
        <c:ser>
          <c:idx val="4"/>
          <c:order val="3"/>
          <c:tx>
            <c:v>50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GUIDELINES!$H$10:$H$11</c:f>
              <c:numCache>
                <c:formatCode>General</c:formatCode>
                <c:ptCount val="2"/>
                <c:pt idx="0">
                  <c:v>0</c:v>
                </c:pt>
                <c:pt idx="1">
                  <c:v>16</c:v>
                </c:pt>
              </c:numCache>
            </c:numRef>
          </c:xVal>
          <c:yVal>
            <c:numRef>
              <c:f>GUIDELINES!$I$10:$I$11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0"/>
        </c:ser>
        <c:ser>
          <c:idx val="0"/>
          <c:order val="4"/>
          <c:tx>
            <c:v>horiz line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GUIDELINES!$G$21:$G$22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GUIDELINES!$H$21:$H$22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</c:ser>
        <c:ser>
          <c:idx val="6"/>
          <c:order val="5"/>
          <c:tx>
            <c:v>vert line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GUIDELINES!$G$19:$G$20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GUIDELINES!$H$19:$H$20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ser>
          <c:idx val="5"/>
          <c:order val="6"/>
          <c:tx>
            <c:v>data</c:v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Report!$M$16:$M$21</c:f>
              <c:numCache>
                <c:formatCode>0.00</c:formatCode>
                <c:ptCount val="6"/>
                <c:pt idx="0">
                  <c:v>4.7510000000000003</c:v>
                </c:pt>
                <c:pt idx="1">
                  <c:v>1.3620000000000001</c:v>
                </c:pt>
                <c:pt idx="2">
                  <c:v>1.732</c:v>
                </c:pt>
                <c:pt idx="3">
                  <c:v>1.208</c:v>
                </c:pt>
                <c:pt idx="4">
                  <c:v>1.514</c:v>
                </c:pt>
                <c:pt idx="5">
                  <c:v>1.286</c:v>
                </c:pt>
              </c:numCache>
            </c:numRef>
          </c:xVal>
          <c:yVal>
            <c:numRef>
              <c:f>Report!$O$16:$O$21</c:f>
              <c:numCache>
                <c:formatCode>0.00</c:formatCode>
                <c:ptCount val="6"/>
                <c:pt idx="0">
                  <c:v>4.83</c:v>
                </c:pt>
                <c:pt idx="1">
                  <c:v>0.98</c:v>
                </c:pt>
                <c:pt idx="2">
                  <c:v>1.43</c:v>
                </c:pt>
                <c:pt idx="3">
                  <c:v>1.01</c:v>
                </c:pt>
                <c:pt idx="4">
                  <c:v>1.22</c:v>
                </c:pt>
                <c:pt idx="5">
                  <c:v>1.05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39840"/>
        <c:axId val="133146496"/>
      </c:scatterChart>
      <c:valAx>
        <c:axId val="133139840"/>
        <c:scaling>
          <c:orientation val="minMax"/>
          <c:max val="1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TOTAL ORGANIC CARBON (TOC, wt.%)</a:t>
                </a:r>
              </a:p>
            </c:rich>
          </c:tx>
          <c:layout>
            <c:manualLayout>
              <c:xMode val="edge"/>
              <c:yMode val="edge"/>
              <c:x val="0.41007253638749697"/>
              <c:y val="0.95257582385535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146496"/>
        <c:crosses val="autoZero"/>
        <c:crossBetween val="midCat"/>
      </c:valAx>
      <c:valAx>
        <c:axId val="133146496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REMAINING HYDROCARBON POTENTIAL (S2, mg HC/g  rock)</a:t>
                </a:r>
              </a:p>
            </c:rich>
          </c:tx>
          <c:layout>
            <c:manualLayout>
              <c:xMode val="edge"/>
              <c:yMode val="edge"/>
              <c:x val="2.3854688618468144E-2"/>
              <c:y val="0.17004082822980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139840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92037361613379E-2"/>
          <c:y val="4.5008706236370093E-2"/>
          <c:w val="0.90420429081711895"/>
          <c:h val="0.84650989806096055"/>
        </c:manualLayout>
      </c:layout>
      <c:scatterChart>
        <c:scatterStyle val="lineMarker"/>
        <c:varyColors val="0"/>
        <c:ser>
          <c:idx val="1"/>
          <c:order val="0"/>
          <c:tx>
            <c:v>200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GUIDELINES!$I$27:$I$28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GUIDELINES!$J$27:$J$28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</c:ser>
        <c:ser>
          <c:idx val="2"/>
          <c:order val="1"/>
          <c:tx>
            <c:v>350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GUIDELINES!$K$27:$K$28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GUIDELINES!$L$27:$L$28</c:f>
              <c:numCache>
                <c:formatCode>General</c:formatCode>
                <c:ptCount val="2"/>
                <c:pt idx="0">
                  <c:v>0</c:v>
                </c:pt>
                <c:pt idx="1">
                  <c:v>17.5</c:v>
                </c:pt>
              </c:numCache>
            </c:numRef>
          </c:yVal>
          <c:smooth val="0"/>
        </c:ser>
        <c:ser>
          <c:idx val="3"/>
          <c:order val="2"/>
          <c:tx>
            <c:v>700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GUIDELINES!$M$27:$M$28</c:f>
              <c:numCache>
                <c:formatCode>General</c:formatCode>
                <c:ptCount val="2"/>
                <c:pt idx="0">
                  <c:v>0</c:v>
                </c:pt>
                <c:pt idx="1">
                  <c:v>2.85</c:v>
                </c:pt>
              </c:numCache>
            </c:numRef>
          </c:xVal>
          <c:yVal>
            <c:numRef>
              <c:f>GUIDELINES!$N$27:$N$28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yVal>
          <c:smooth val="0"/>
        </c:ser>
        <c:ser>
          <c:idx val="4"/>
          <c:order val="3"/>
          <c:tx>
            <c:v>50 LINE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GUIDELINES!$G$27:$G$28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GUIDELINES!$H$27:$H$28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yVal>
          <c:smooth val="0"/>
        </c:ser>
        <c:ser>
          <c:idx val="0"/>
          <c:order val="4"/>
          <c:tx>
            <c:v>horiz line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GUIDELINES!$G$21:$G$22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GUIDELINES!$H$21:$H$22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</c:ser>
        <c:ser>
          <c:idx val="6"/>
          <c:order val="5"/>
          <c:tx>
            <c:v>vert line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GUIDELINES!$G$19:$G$20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GUIDELINES!$H$19:$H$20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ser>
          <c:idx val="5"/>
          <c:order val="6"/>
          <c:tx>
            <c:v>data</c:v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Report!$M$16:$M$21</c:f>
              <c:numCache>
                <c:formatCode>0.00</c:formatCode>
                <c:ptCount val="6"/>
                <c:pt idx="0">
                  <c:v>4.7510000000000003</c:v>
                </c:pt>
                <c:pt idx="1">
                  <c:v>1.3620000000000001</c:v>
                </c:pt>
                <c:pt idx="2">
                  <c:v>1.732</c:v>
                </c:pt>
                <c:pt idx="3">
                  <c:v>1.208</c:v>
                </c:pt>
                <c:pt idx="4">
                  <c:v>1.514</c:v>
                </c:pt>
                <c:pt idx="5">
                  <c:v>1.286</c:v>
                </c:pt>
              </c:numCache>
            </c:numRef>
          </c:xVal>
          <c:yVal>
            <c:numRef>
              <c:f>Report!$O$16:$O$21</c:f>
              <c:numCache>
                <c:formatCode>0.00</c:formatCode>
                <c:ptCount val="6"/>
                <c:pt idx="0">
                  <c:v>4.83</c:v>
                </c:pt>
                <c:pt idx="1">
                  <c:v>0.98</c:v>
                </c:pt>
                <c:pt idx="2">
                  <c:v>1.43</c:v>
                </c:pt>
                <c:pt idx="3">
                  <c:v>1.01</c:v>
                </c:pt>
                <c:pt idx="4">
                  <c:v>1.22</c:v>
                </c:pt>
                <c:pt idx="5">
                  <c:v>1.05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98208"/>
        <c:axId val="133200512"/>
      </c:scatterChart>
      <c:valAx>
        <c:axId val="133198208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TOTAL ORGANIC CARBON (TOC, wt.%)</a:t>
                </a:r>
              </a:p>
            </c:rich>
          </c:tx>
          <c:layout>
            <c:manualLayout>
              <c:xMode val="edge"/>
              <c:yMode val="edge"/>
              <c:x val="0.40439286566451915"/>
              <c:y val="0.945182840013282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200512"/>
        <c:crosses val="autoZero"/>
        <c:crossBetween val="midCat"/>
      </c:valAx>
      <c:valAx>
        <c:axId val="133200512"/>
        <c:scaling>
          <c:orientation val="minMax"/>
          <c:max val="18.7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REMAINING HYDROCARBON POTENTIAL (S2, mg HC/g rock)</a:t>
                </a:r>
              </a:p>
            </c:rich>
          </c:tx>
          <c:layout>
            <c:manualLayout>
              <c:xMode val="edge"/>
              <c:yMode val="edge"/>
              <c:x val="5.6796707229778099E-3"/>
              <c:y val="0.19561475092909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198208"/>
        <c:crosses val="autoZero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68503937007874"/>
          <c:y val="4.3370508054522923E-2"/>
          <c:w val="0.85196850393700785"/>
          <c:h val="0.879801734820322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Report!$U$16:$U$21</c:f>
              <c:numCache>
                <c:formatCode>0</c:formatCode>
                <c:ptCount val="6"/>
                <c:pt idx="0">
                  <c:v>3.57819410204461</c:v>
                </c:pt>
                <c:pt idx="1">
                  <c:v>93.979439896458899</c:v>
                </c:pt>
                <c:pt idx="2">
                  <c:v>35.796767018959102</c:v>
                </c:pt>
                <c:pt idx="3">
                  <c:v>19.867549224799799</c:v>
                </c:pt>
                <c:pt idx="4">
                  <c:v>55.482164714264002</c:v>
                </c:pt>
                <c:pt idx="5">
                  <c:v>34.214618788166</c:v>
                </c:pt>
              </c:numCache>
            </c:numRef>
          </c:xVal>
          <c:yVal>
            <c:numRef>
              <c:f>Report!$T$16:$T$21</c:f>
              <c:numCache>
                <c:formatCode>0</c:formatCode>
                <c:ptCount val="6"/>
                <c:pt idx="0">
                  <c:v>101.66280622408</c:v>
                </c:pt>
                <c:pt idx="1">
                  <c:v>71.953011679404298</c:v>
                </c:pt>
                <c:pt idx="2">
                  <c:v>82.563507364198202</c:v>
                </c:pt>
                <c:pt idx="3">
                  <c:v>83.609270733713302</c:v>
                </c:pt>
                <c:pt idx="4">
                  <c:v>80.5812436334366</c:v>
                </c:pt>
                <c:pt idx="5">
                  <c:v>81.6485188426348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94720"/>
        <c:axId val="141173888"/>
      </c:scatterChart>
      <c:valAx>
        <c:axId val="133294720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OXYGEN INDEX (OI, mg CO</a:t>
                </a:r>
                <a:r>
                  <a:rPr lang="en-US" sz="925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9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/g TOC)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5511811023622"/>
              <c:y val="0.96158612143742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173888"/>
        <c:crosses val="autoZero"/>
        <c:crossBetween val="midCat"/>
        <c:majorUnit val="10"/>
        <c:minorUnit val="5"/>
      </c:valAx>
      <c:valAx>
        <c:axId val="141173888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HYDROGEN INDEX (HI, mg HC/g TOC)</a:t>
                </a:r>
              </a:p>
            </c:rich>
          </c:tx>
          <c:layout>
            <c:manualLayout>
              <c:xMode val="edge"/>
              <c:yMode val="edge"/>
              <c:x val="2.2047244094488189E-2"/>
              <c:y val="0.355638166047087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294720"/>
        <c:crosses val="autoZero"/>
        <c:crossBetween val="midCat"/>
        <c:minorUnit val="25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25" l="0.75" r="0.75" t="0.75" header="0.5" footer="0.5"/>
    <c:pageSetup orientation="portrait" horizontalDpi="-2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3518377306695"/>
          <c:y val="3.4132520654270138E-2"/>
          <c:w val="0.84799755985969194"/>
          <c:h val="0.8971976857693864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Report!$Q$16:$Q$21</c:f>
              <c:numCache>
                <c:formatCode>0</c:formatCode>
                <c:ptCount val="6"/>
                <c:pt idx="0">
                  <c:v>453</c:v>
                </c:pt>
                <c:pt idx="1">
                  <c:v>447</c:v>
                </c:pt>
                <c:pt idx="2">
                  <c:v>460</c:v>
                </c:pt>
                <c:pt idx="3">
                  <c:v>446</c:v>
                </c:pt>
                <c:pt idx="4">
                  <c:v>452</c:v>
                </c:pt>
                <c:pt idx="5">
                  <c:v>449</c:v>
                </c:pt>
              </c:numCache>
            </c:numRef>
          </c:xVal>
          <c:yVal>
            <c:numRef>
              <c:f>Report!$T$16:$T$21</c:f>
              <c:numCache>
                <c:formatCode>0</c:formatCode>
                <c:ptCount val="6"/>
                <c:pt idx="0">
                  <c:v>101.66280622408</c:v>
                </c:pt>
                <c:pt idx="1">
                  <c:v>71.953011679404298</c:v>
                </c:pt>
                <c:pt idx="2">
                  <c:v>82.563507364198202</c:v>
                </c:pt>
                <c:pt idx="3">
                  <c:v>83.609270733713302</c:v>
                </c:pt>
                <c:pt idx="4">
                  <c:v>80.5812436334366</c:v>
                </c:pt>
                <c:pt idx="5">
                  <c:v>81.6485188426348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17152"/>
        <c:axId val="141256576"/>
      </c:scatterChart>
      <c:valAx>
        <c:axId val="141217152"/>
        <c:scaling>
          <c:orientation val="minMax"/>
          <c:max val="520"/>
          <c:min val="4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Tmax (</a:t>
                </a:r>
                <a:r>
                  <a:rPr lang="en-US" sz="9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9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661729002624672"/>
              <c:y val="0.963024646309455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256576"/>
        <c:crosses val="autoZero"/>
        <c:crossBetween val="midCat"/>
        <c:majorUnit val="25"/>
        <c:minorUnit val="5"/>
      </c:valAx>
      <c:valAx>
        <c:axId val="141256576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HYDROGEN INDEX ( HI, mg HC/g TOC)</a:t>
                </a:r>
              </a:p>
            </c:rich>
          </c:tx>
          <c:layout>
            <c:manualLayout>
              <c:xMode val="edge"/>
              <c:yMode val="edge"/>
              <c:x val="2.6548720472440945E-2"/>
              <c:y val="0.336449138979578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217152"/>
        <c:crossesAt val="400"/>
        <c:crossBetween val="midCat"/>
        <c:majorUnit val="100"/>
        <c:minorUnit val="25"/>
      </c:valAx>
      <c:spPr>
        <a:gradFill rotWithShape="0">
          <a:gsLst>
            <a:gs pos="0">
              <a:srgbClr val="C0C0C0"/>
            </a:gs>
            <a:gs pos="100000">
              <a:srgbClr val="E8E8E8"/>
            </a:gs>
          </a:gsLst>
          <a:lin ang="18900000" scaled="1"/>
        </a:gra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E1E1E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10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chart" Target="../charts/chart11.xml"/><Relationship Id="rId5" Type="http://schemas.openxmlformats.org/officeDocument/2006/relationships/image" Target="../media/image13.png"/><Relationship Id="rId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85725</xdr:rowOff>
    </xdr:from>
    <xdr:to>
      <xdr:col>6</xdr:col>
      <xdr:colOff>9525</xdr:colOff>
      <xdr:row>6</xdr:row>
      <xdr:rowOff>123825</xdr:rowOff>
    </xdr:to>
    <xdr:sp macro="" textlink="">
      <xdr:nvSpPr>
        <xdr:cNvPr id="36934" name="Rectangle 28"/>
        <xdr:cNvSpPr>
          <a:spLocks noChangeArrowheads="1"/>
        </xdr:cNvSpPr>
      </xdr:nvSpPr>
      <xdr:spPr bwMode="auto">
        <a:xfrm>
          <a:off x="0" y="342900"/>
          <a:ext cx="24003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25</xdr:col>
      <xdr:colOff>704850</xdr:colOff>
      <xdr:row>21</xdr:row>
      <xdr:rowOff>0</xdr:rowOff>
    </xdr:to>
    <xdr:grpSp>
      <xdr:nvGrpSpPr>
        <xdr:cNvPr id="36935" name="Group 14"/>
        <xdr:cNvGrpSpPr>
          <a:grpSpLocks/>
        </xdr:cNvGrpSpPr>
      </xdr:nvGrpSpPr>
      <xdr:grpSpPr bwMode="auto">
        <a:xfrm>
          <a:off x="0" y="4457700"/>
          <a:ext cx="15157450" cy="0"/>
          <a:chOff x="9" y="10137"/>
          <a:chExt cx="1892" cy="233"/>
        </a:xfrm>
      </xdr:grpSpPr>
      <xdr:sp macro="" textlink="">
        <xdr:nvSpPr>
          <xdr:cNvPr id="36872" name="Text Box 8"/>
          <xdr:cNvSpPr txBox="1">
            <a:spLocks noChangeArrowheads="1"/>
          </xdr:cNvSpPr>
        </xdr:nvSpPr>
        <xdr:spPr bwMode="auto">
          <a:xfrm>
            <a:off x="16680491452942" y="4467225"/>
            <a:ext cx="540" cy="0"/>
          </a:xfrm>
          <a:prstGeom prst="rect">
            <a:avLst/>
          </a:prstGeom>
          <a:solidFill>
            <a:srgbClr val="E8E8E8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Note:  "-1" indicates not measured or meaningless ratio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Tmax data not reliable due to poor S2 peak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TOC = weight percent organic carbon in rock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S1, S2 = mg hydrocarbons per gram of rock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S3 = mg carbon dioxide per gram of rock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Tmax = </a:t>
            </a:r>
            <a:r>
              <a:rPr lang="en-US" sz="12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o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</xdr:txBody>
      </xdr:sp>
      <xdr:sp macro="" textlink="">
        <xdr:nvSpPr>
          <xdr:cNvPr id="36873" name="Text Box 9"/>
          <xdr:cNvSpPr txBox="1">
            <a:spLocks noChangeArrowheads="1"/>
          </xdr:cNvSpPr>
        </xdr:nvSpPr>
        <xdr:spPr bwMode="auto">
          <a:xfrm>
            <a:off x="10613927889102" y="4467225"/>
            <a:ext cx="696" cy="0"/>
          </a:xfrm>
          <a:prstGeom prst="rect">
            <a:avLst/>
          </a:prstGeom>
          <a:solidFill>
            <a:srgbClr val="E8E8E8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HI = hydrogen index = S2 x 100 / TOC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 = oxygen index = S3 x 100 / TOC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S1/TOC = normalized oil content = S1 x 100 / TOC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PI = production index = S1 / (S1+S2)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Measured %Ro = measured vitrinite reflectance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6874" name="Text Box 10"/>
          <xdr:cNvSpPr txBox="1">
            <a:spLocks noChangeArrowheads="1"/>
          </xdr:cNvSpPr>
        </xdr:nvSpPr>
        <xdr:spPr bwMode="auto">
          <a:xfrm>
            <a:off x="-11558846523179" y="4467225"/>
            <a:ext cx="658" cy="0"/>
          </a:xfrm>
          <a:prstGeom prst="rect">
            <a:avLst/>
          </a:prstGeom>
          <a:solidFill>
            <a:srgbClr val="E8E8E8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Notes: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 = Rock-Eval  analysis checked and confirmed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lc = Leco TOC analysis checked and confirmed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Pyrogram: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n=normal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ltS2sh = low temperature S2 shoulder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ltS2p = low temperature S2 peak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htS2p = high temperature S2 peak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 = flat S2 peak</a:t>
            </a:r>
          </a:p>
        </xdr:txBody>
      </xdr:sp>
    </xdr:grpSp>
    <xdr:clientData/>
  </xdr:twoCellAnchor>
  <xdr:twoCellAnchor>
    <xdr:from>
      <xdr:col>1</xdr:col>
      <xdr:colOff>228600</xdr:colOff>
      <xdr:row>3</xdr:row>
      <xdr:rowOff>104775</xdr:rowOff>
    </xdr:from>
    <xdr:to>
      <xdr:col>4</xdr:col>
      <xdr:colOff>714375</xdr:colOff>
      <xdr:row>6</xdr:row>
      <xdr:rowOff>47625</xdr:rowOff>
    </xdr:to>
    <xdr:pic>
      <xdr:nvPicPr>
        <xdr:cNvPr id="36936" name="Picture 24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61950"/>
          <a:ext cx="1762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22</xdr:col>
      <xdr:colOff>295275</xdr:colOff>
      <xdr:row>28</xdr:row>
      <xdr:rowOff>133350</xdr:rowOff>
    </xdr:to>
    <xdr:pic>
      <xdr:nvPicPr>
        <xdr:cNvPr id="36937" name="Picture 7" descr="TOC_RE_Legend.bmp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4724400"/>
          <a:ext cx="112966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0.11438</cdr:x>
      <cdr:y>0.07178</cdr:y>
    </cdr:from>
    <cdr:to>
      <cdr:x>0.12698</cdr:x>
      <cdr:y>0.10814</cdr:y>
    </cdr:to>
    <cdr:sp macro="" textlink="">
      <cdr:nvSpPr>
        <cdr:cNvPr id="839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3390" y="399017"/>
          <a:ext cx="105778" cy="200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0.55244</cdr:x>
      <cdr:y>0.10814</cdr:y>
    </cdr:from>
    <cdr:to>
      <cdr:x>0.68289</cdr:x>
      <cdr:y>0.19978</cdr:y>
    </cdr:to>
    <cdr:sp macro="" textlink="">
      <cdr:nvSpPr>
        <cdr:cNvPr id="839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0714" y="599547"/>
          <a:ext cx="1095108" cy="505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</a:t>
          </a:r>
          <a:endParaRPr lang="en-US" sz="10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oil-prone</a:t>
          </a: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usually marine</a:t>
          </a:r>
        </a:p>
      </cdr:txBody>
    </cdr:sp>
  </cdr:relSizeAnchor>
  <cdr:relSizeAnchor xmlns:cdr="http://schemas.openxmlformats.org/drawingml/2006/chartDrawing">
    <cdr:from>
      <cdr:x>0.76739</cdr:x>
      <cdr:y>0.33195</cdr:y>
    </cdr:from>
    <cdr:to>
      <cdr:x>0.93539</cdr:x>
      <cdr:y>0.41647</cdr:y>
    </cdr:to>
    <cdr:sp macro="" textlink="">
      <cdr:nvSpPr>
        <cdr:cNvPr id="839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5154" y="1833890"/>
          <a:ext cx="1410367" cy="466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Mixed 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 -III</a:t>
          </a:r>
          <a:endParaRPr lang="en-US" sz="9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oil-gas-prone</a:t>
          </a:r>
        </a:p>
      </cdr:txBody>
    </cdr:sp>
  </cdr:relSizeAnchor>
  <cdr:relSizeAnchor xmlns:cdr="http://schemas.openxmlformats.org/drawingml/2006/chartDrawing">
    <cdr:from>
      <cdr:x>0.82381</cdr:x>
      <cdr:y>0.58697</cdr:y>
    </cdr:from>
    <cdr:to>
      <cdr:x>0.89478</cdr:x>
      <cdr:y>0.64214</cdr:y>
    </cdr:to>
    <cdr:sp macro="" textlink="">
      <cdr:nvSpPr>
        <cdr:cNvPr id="839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157" y="3225943"/>
          <a:ext cx="594906" cy="303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III</a:t>
          </a:r>
          <a:endParaRPr lang="en-US" sz="10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gas-prone</a:t>
          </a:r>
        </a:p>
      </cdr:txBody>
    </cdr:sp>
  </cdr:relSizeAnchor>
  <cdr:relSizeAnchor xmlns:cdr="http://schemas.openxmlformats.org/drawingml/2006/chartDrawing">
    <cdr:from>
      <cdr:x>0.11557</cdr:x>
      <cdr:y>0.56683</cdr:y>
    </cdr:from>
    <cdr:to>
      <cdr:x>0.172</cdr:x>
      <cdr:y>0.61931</cdr:y>
    </cdr:to>
    <cdr:sp macro="" textlink="">
      <cdr:nvSpPr>
        <cdr:cNvPr id="839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8667" y="3115255"/>
          <a:ext cx="473078" cy="288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Organic</a:t>
          </a: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Lean</a:t>
          </a:r>
        </a:p>
      </cdr:txBody>
    </cdr:sp>
  </cdr:relSizeAnchor>
  <cdr:relSizeAnchor xmlns:cdr="http://schemas.openxmlformats.org/drawingml/2006/chartDrawing">
    <cdr:from>
      <cdr:x>0.11438</cdr:x>
      <cdr:y>0.62505</cdr:y>
    </cdr:from>
    <cdr:to>
      <cdr:x>0.12698</cdr:x>
      <cdr:y>0.72382</cdr:y>
    </cdr:to>
    <cdr:sp macro="" textlink="">
      <cdr:nvSpPr>
        <cdr:cNvPr id="839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63390" y="3450323"/>
          <a:ext cx="105778" cy="5446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0.84231</cdr:x>
      <cdr:y>0.81005</cdr:y>
    </cdr:from>
    <cdr:to>
      <cdr:x>0.90964</cdr:x>
      <cdr:y>0.86522</cdr:y>
    </cdr:to>
    <cdr:sp macro="" textlink="">
      <cdr:nvSpPr>
        <cdr:cNvPr id="839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0229" y="4451974"/>
          <a:ext cx="564385" cy="303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 IV</a:t>
          </a:r>
          <a:endParaRPr lang="en-US" sz="10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inert</a:t>
          </a:r>
        </a:p>
      </cdr:txBody>
    </cdr:sp>
  </cdr:relSizeAnchor>
  <cdr:relSizeAnchor xmlns:cdr="http://schemas.openxmlformats.org/drawingml/2006/chartDrawing">
    <cdr:from>
      <cdr:x>0.14675</cdr:x>
      <cdr:y>0.10814</cdr:y>
    </cdr:from>
    <cdr:to>
      <cdr:x>0.32044</cdr:x>
      <cdr:y>0.21353</cdr:y>
    </cdr:to>
    <cdr:sp macro="" textlink="">
      <cdr:nvSpPr>
        <cdr:cNvPr id="8398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5093" y="599547"/>
          <a:ext cx="1458071" cy="581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 I</a:t>
          </a: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oil-prone</a:t>
          </a: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usually lacustrine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38100</xdr:rowOff>
    </xdr:from>
    <xdr:to>
      <xdr:col>7</xdr:col>
      <xdr:colOff>752475</xdr:colOff>
      <xdr:row>46</xdr:row>
      <xdr:rowOff>104775</xdr:rowOff>
    </xdr:to>
    <xdr:graphicFrame macro="">
      <xdr:nvGraphicFramePr>
        <xdr:cNvPr id="1875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11</xdr:row>
      <xdr:rowOff>9525</xdr:rowOff>
    </xdr:from>
    <xdr:to>
      <xdr:col>7</xdr:col>
      <xdr:colOff>104775</xdr:colOff>
      <xdr:row>42</xdr:row>
      <xdr:rowOff>0</xdr:rowOff>
    </xdr:to>
    <xdr:grpSp>
      <xdr:nvGrpSpPr>
        <xdr:cNvPr id="187528" name="Group 2"/>
        <xdr:cNvGrpSpPr>
          <a:grpSpLocks/>
        </xdr:cNvGrpSpPr>
      </xdr:nvGrpSpPr>
      <xdr:grpSpPr bwMode="auto">
        <a:xfrm>
          <a:off x="866775" y="1981200"/>
          <a:ext cx="4572000" cy="5895975"/>
          <a:chOff x="90" y="192"/>
          <a:chExt cx="446" cy="619"/>
        </a:xfrm>
      </xdr:grpSpPr>
      <xdr:grpSp>
        <xdr:nvGrpSpPr>
          <xdr:cNvPr id="187530" name="Group 3"/>
          <xdr:cNvGrpSpPr>
            <a:grpSpLocks/>
          </xdr:cNvGrpSpPr>
        </xdr:nvGrpSpPr>
        <xdr:grpSpPr bwMode="auto">
          <a:xfrm>
            <a:off x="90" y="192"/>
            <a:ext cx="97" cy="602"/>
            <a:chOff x="90" y="192"/>
            <a:chExt cx="97" cy="602"/>
          </a:xfrm>
        </xdr:grpSpPr>
        <xdr:sp macro="" textlink="">
          <xdr:nvSpPr>
            <xdr:cNvPr id="187543" name="Arc 4"/>
            <xdr:cNvSpPr>
              <a:spLocks/>
            </xdr:cNvSpPr>
          </xdr:nvSpPr>
          <xdr:spPr bwMode="auto">
            <a:xfrm flipV="1">
              <a:off x="90" y="539"/>
              <a:ext cx="10" cy="255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7544" name="Arc 5"/>
            <xdr:cNvSpPr>
              <a:spLocks/>
            </xdr:cNvSpPr>
          </xdr:nvSpPr>
          <xdr:spPr bwMode="auto">
            <a:xfrm flipH="1">
              <a:off x="100" y="210"/>
              <a:ext cx="59" cy="331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7398" name="Text 32"/>
            <xdr:cNvSpPr txBox="1">
              <a:spLocks noChangeArrowheads="1"/>
            </xdr:cNvSpPr>
          </xdr:nvSpPr>
          <xdr:spPr bwMode="auto">
            <a:xfrm>
              <a:off x="162" y="192"/>
              <a:ext cx="22" cy="33"/>
            </a:xfrm>
            <a:prstGeom prst="rect">
              <a:avLst/>
            </a:prstGeom>
            <a:noFill/>
            <a:ln w="1">
              <a:noFill/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</a:t>
              </a:r>
            </a:p>
          </xdr:txBody>
        </xdr:sp>
      </xdr:grpSp>
      <xdr:grpSp>
        <xdr:nvGrpSpPr>
          <xdr:cNvPr id="187531" name="Group 7"/>
          <xdr:cNvGrpSpPr>
            <a:grpSpLocks/>
          </xdr:cNvGrpSpPr>
        </xdr:nvGrpSpPr>
        <xdr:grpSpPr bwMode="auto">
          <a:xfrm>
            <a:off x="100" y="356"/>
            <a:ext cx="436" cy="455"/>
            <a:chOff x="100" y="356"/>
            <a:chExt cx="436" cy="455"/>
          </a:xfrm>
        </xdr:grpSpPr>
        <xdr:sp macro="" textlink="">
          <xdr:nvSpPr>
            <xdr:cNvPr id="187532" name="Arc 8"/>
            <xdr:cNvSpPr>
              <a:spLocks/>
            </xdr:cNvSpPr>
          </xdr:nvSpPr>
          <xdr:spPr bwMode="auto">
            <a:xfrm flipH="1">
              <a:off x="100" y="375"/>
              <a:ext cx="127" cy="223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7401" name="Text 33"/>
            <xdr:cNvSpPr txBox="1">
              <a:spLocks noChangeArrowheads="1"/>
            </xdr:cNvSpPr>
          </xdr:nvSpPr>
          <xdr:spPr bwMode="auto">
            <a:xfrm>
              <a:off x="231" y="356"/>
              <a:ext cx="36" cy="37"/>
            </a:xfrm>
            <a:prstGeom prst="rect">
              <a:avLst/>
            </a:prstGeom>
            <a:noFill/>
            <a:ln w="1">
              <a:noFill/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</a:t>
              </a:r>
            </a:p>
          </xdr:txBody>
        </xdr:sp>
        <xdr:grpSp>
          <xdr:nvGrpSpPr>
            <xdr:cNvPr id="187534" name="Group 10"/>
            <xdr:cNvGrpSpPr>
              <a:grpSpLocks/>
            </xdr:cNvGrpSpPr>
          </xdr:nvGrpSpPr>
          <xdr:grpSpPr bwMode="auto">
            <a:xfrm>
              <a:off x="126" y="696"/>
              <a:ext cx="410" cy="115"/>
              <a:chOff x="3840000" y="15100000"/>
              <a:chExt cx="9320000" cy="2800000"/>
            </a:xfrm>
          </xdr:grpSpPr>
          <xdr:grpSp>
            <xdr:nvGrpSpPr>
              <xdr:cNvPr id="187535" name="Group 11"/>
              <xdr:cNvGrpSpPr>
                <a:grpSpLocks/>
              </xdr:cNvGrpSpPr>
            </xdr:nvGrpSpPr>
            <xdr:grpSpPr bwMode="auto">
              <a:xfrm>
                <a:off x="3840000" y="15100000"/>
                <a:ext cx="9160000" cy="2520000"/>
                <a:chOff x="3840000" y="15100000"/>
                <a:chExt cx="9160000" cy="2520000"/>
              </a:xfrm>
            </xdr:grpSpPr>
            <xdr:sp macro="" textlink="">
              <xdr:nvSpPr>
                <xdr:cNvPr id="187540" name="Arc 12"/>
                <xdr:cNvSpPr>
                  <a:spLocks/>
                </xdr:cNvSpPr>
              </xdr:nvSpPr>
              <xdr:spPr bwMode="auto">
                <a:xfrm flipH="1">
                  <a:off x="3840000" y="15100000"/>
                  <a:ext cx="5420000" cy="2520000"/>
                </a:xfrm>
                <a:custGeom>
                  <a:avLst/>
                  <a:gdLst>
                    <a:gd name="T0" fmla="*/ 0 w 21600"/>
                    <a:gd name="T1" fmla="*/ 0 h 21600"/>
                    <a:gd name="T2" fmla="*/ 2147483647 w 21600"/>
                    <a:gd name="T3" fmla="*/ 2147483647 h 21600"/>
                    <a:gd name="T4" fmla="*/ 0 w 21600"/>
                    <a:gd name="T5" fmla="*/ 2147483647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187541" name="Arc 13"/>
                <xdr:cNvSpPr>
                  <a:spLocks/>
                </xdr:cNvSpPr>
              </xdr:nvSpPr>
              <xdr:spPr bwMode="auto">
                <a:xfrm>
                  <a:off x="9240000" y="15100000"/>
                  <a:ext cx="2720000" cy="340000"/>
                </a:xfrm>
                <a:custGeom>
                  <a:avLst/>
                  <a:gdLst>
                    <a:gd name="T0" fmla="*/ 0 w 21600"/>
                    <a:gd name="T1" fmla="*/ 0 h 21600"/>
                    <a:gd name="T2" fmla="*/ 2147483647 w 21600"/>
                    <a:gd name="T3" fmla="*/ 2147483647 h 21600"/>
                    <a:gd name="T4" fmla="*/ 0 w 21600"/>
                    <a:gd name="T5" fmla="*/ 2147483647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187406" name="Text 34"/>
                <xdr:cNvSpPr txBox="1">
                  <a:spLocks noChangeArrowheads="1"/>
                </xdr:cNvSpPr>
              </xdr:nvSpPr>
              <xdr:spPr bwMode="auto">
                <a:xfrm>
                  <a:off x="12040559" y="15148696"/>
                  <a:ext cx="950469" cy="949565"/>
                </a:xfrm>
                <a:prstGeom prst="rect">
                  <a:avLst/>
                </a:prstGeom>
                <a:noFill/>
                <a:ln w="1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2860" rIns="0" bIns="0" anchor="t" upright="1"/>
                <a:lstStyle/>
                <a:p>
                  <a:pPr algn="l" rtl="0">
                    <a:defRPr sz="1000"/>
                  </a:pPr>
                  <a:r>
                    <a:rPr lang="en-US" sz="12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III</a:t>
                  </a:r>
                </a:p>
              </xdr:txBody>
            </xdr:sp>
          </xdr:grpSp>
          <xdr:grpSp>
            <xdr:nvGrpSpPr>
              <xdr:cNvPr id="187536" name="Group 15"/>
              <xdr:cNvGrpSpPr>
                <a:grpSpLocks/>
              </xdr:cNvGrpSpPr>
            </xdr:nvGrpSpPr>
            <xdr:grpSpPr bwMode="auto">
              <a:xfrm>
                <a:off x="4560000" y="16920000"/>
                <a:ext cx="8600000" cy="980000"/>
                <a:chOff x="4560000" y="16920000"/>
                <a:chExt cx="8600000" cy="980000"/>
              </a:xfrm>
            </xdr:grpSpPr>
            <xdr:sp macro="" textlink="">
              <xdr:nvSpPr>
                <xdr:cNvPr id="187537" name="Arc 16"/>
                <xdr:cNvSpPr>
                  <a:spLocks/>
                </xdr:cNvSpPr>
              </xdr:nvSpPr>
              <xdr:spPr bwMode="auto">
                <a:xfrm flipH="1">
                  <a:off x="4560000" y="17240000"/>
                  <a:ext cx="4840000" cy="640000"/>
                </a:xfrm>
                <a:custGeom>
                  <a:avLst/>
                  <a:gdLst>
                    <a:gd name="T0" fmla="*/ 0 w 21600"/>
                    <a:gd name="T1" fmla="*/ 0 h 21600"/>
                    <a:gd name="T2" fmla="*/ 2147483647 w 21600"/>
                    <a:gd name="T3" fmla="*/ 2147483647 h 21600"/>
                    <a:gd name="T4" fmla="*/ 0 w 21600"/>
                    <a:gd name="T5" fmla="*/ 2147483647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187538" name="Arc 17"/>
                <xdr:cNvSpPr>
                  <a:spLocks/>
                </xdr:cNvSpPr>
              </xdr:nvSpPr>
              <xdr:spPr bwMode="auto">
                <a:xfrm>
                  <a:off x="9260000" y="17240000"/>
                  <a:ext cx="2780000" cy="140000"/>
                </a:xfrm>
                <a:custGeom>
                  <a:avLst/>
                  <a:gdLst>
                    <a:gd name="T0" fmla="*/ 0 w 21600"/>
                    <a:gd name="T1" fmla="*/ 0 h 21600"/>
                    <a:gd name="T2" fmla="*/ 2147483647 w 21600"/>
                    <a:gd name="T3" fmla="*/ 1601395747 h 21600"/>
                    <a:gd name="T4" fmla="*/ 0 w 21600"/>
                    <a:gd name="T5" fmla="*/ 1601395747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187410" name="Text 35"/>
                <xdr:cNvSpPr txBox="1">
                  <a:spLocks noChangeArrowheads="1"/>
                </xdr:cNvSpPr>
              </xdr:nvSpPr>
              <xdr:spPr bwMode="auto">
                <a:xfrm>
                  <a:off x="12040558" y="16926086"/>
                  <a:ext cx="1119442" cy="973914"/>
                </a:xfrm>
                <a:prstGeom prst="rect">
                  <a:avLst/>
                </a:prstGeom>
                <a:noFill/>
                <a:ln w="1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2860" rIns="0" bIns="0" anchor="t" upright="1"/>
                <a:lstStyle/>
                <a:p>
                  <a:pPr algn="l" rtl="0">
                    <a:defRPr sz="1000"/>
                  </a:pPr>
                  <a:r>
                    <a:rPr lang="en-US" sz="12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IV</a:t>
                  </a:r>
                </a:p>
              </xdr:txBody>
            </xdr:sp>
          </xdr:grpSp>
        </xdr:grpSp>
      </xdr:grpSp>
    </xdr:grpSp>
    <xdr:clientData/>
  </xdr:twoCellAnchor>
  <xdr:twoCellAnchor>
    <xdr:from>
      <xdr:col>0</xdr:col>
      <xdr:colOff>47625</xdr:colOff>
      <xdr:row>0</xdr:row>
      <xdr:rowOff>76200</xdr:rowOff>
    </xdr:from>
    <xdr:to>
      <xdr:col>1</xdr:col>
      <xdr:colOff>438150</xdr:colOff>
      <xdr:row>3</xdr:row>
      <xdr:rowOff>28575</xdr:rowOff>
    </xdr:to>
    <xdr:pic>
      <xdr:nvPicPr>
        <xdr:cNvPr id="187529" name="Picture 20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52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0.26771</cdr:x>
      <cdr:y>0.16544</cdr:y>
    </cdr:from>
    <cdr:to>
      <cdr:x>0.42962</cdr:x>
      <cdr:y>0.2484</cdr:y>
    </cdr:to>
    <cdr:sp macro="" textlink="">
      <cdr:nvSpPr>
        <cdr:cNvPr id="188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4940" y="1276453"/>
          <a:ext cx="980856" cy="638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75" b="1" i="0" u="none" strike="noStrike" baseline="0">
              <a:solidFill>
                <a:srgbClr val="FF0000"/>
              </a:solidFill>
              <a:latin typeface="Arial"/>
              <a:cs typeface="Arial"/>
            </a:rPr>
            <a:t>TYPE I </a:t>
          </a:r>
          <a:endParaRPr lang="en-US" sz="875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US" sz="875" b="1" i="1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0.40301</cdr:x>
      <cdr:y>0.39383</cdr:y>
    </cdr:from>
    <cdr:to>
      <cdr:x>0.48035</cdr:x>
      <cdr:y>0.43232</cdr:y>
    </cdr:to>
    <cdr:sp macro="" textlink="">
      <cdr:nvSpPr>
        <cdr:cNvPr id="188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7536" y="3027243"/>
          <a:ext cx="467820" cy="295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75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</a:t>
          </a:r>
          <a:endParaRPr lang="en-US" sz="875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US" sz="875" b="1" i="1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0.8002</cdr:x>
      <cdr:y>0.8632</cdr:y>
    </cdr:from>
    <cdr:to>
      <cdr:x>0.92767</cdr:x>
      <cdr:y>0.90147</cdr:y>
    </cdr:to>
    <cdr:sp macro="" textlink="">
      <cdr:nvSpPr>
        <cdr:cNvPr id="188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0733" y="6646524"/>
          <a:ext cx="772163" cy="294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75" b="1" i="0" u="none" strike="noStrike" baseline="0">
              <a:solidFill>
                <a:srgbClr val="FF0000"/>
              </a:solidFill>
              <a:latin typeface="Arial"/>
              <a:cs typeface="Arial"/>
            </a:rPr>
            <a:t>TYPE IV</a:t>
          </a:r>
          <a:endParaRPr lang="en-US" sz="875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US" sz="875" b="1" i="1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0.81759</cdr:x>
      <cdr:y>0.78394</cdr:y>
    </cdr:from>
    <cdr:to>
      <cdr:x>0.90068</cdr:x>
      <cdr:y>0.82243</cdr:y>
    </cdr:to>
    <cdr:sp macro="" textlink="">
      <cdr:nvSpPr>
        <cdr:cNvPr id="18842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5084" y="6025892"/>
          <a:ext cx="502573" cy="295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75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III</a:t>
          </a:r>
          <a:endParaRPr lang="en-US" sz="875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US" sz="875" b="1" i="1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0</xdr:colOff>
      <xdr:row>47</xdr:row>
      <xdr:rowOff>0</xdr:rowOff>
    </xdr:to>
    <xdr:graphicFrame macro="">
      <xdr:nvGraphicFramePr>
        <xdr:cNvPr id="1925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6</xdr:row>
      <xdr:rowOff>0</xdr:rowOff>
    </xdr:from>
    <xdr:to>
      <xdr:col>16</xdr:col>
      <xdr:colOff>0</xdr:colOff>
      <xdr:row>47</xdr:row>
      <xdr:rowOff>0</xdr:rowOff>
    </xdr:to>
    <xdr:graphicFrame macro="">
      <xdr:nvGraphicFramePr>
        <xdr:cNvPr id="1925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47625</xdr:rowOff>
    </xdr:from>
    <xdr:to>
      <xdr:col>1</xdr:col>
      <xdr:colOff>295275</xdr:colOff>
      <xdr:row>1</xdr:row>
      <xdr:rowOff>180975</xdr:rowOff>
    </xdr:to>
    <xdr:pic>
      <xdr:nvPicPr>
        <xdr:cNvPr id="192549" name="Picture 9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028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0</xdr:row>
      <xdr:rowOff>76200</xdr:rowOff>
    </xdr:from>
    <xdr:to>
      <xdr:col>9</xdr:col>
      <xdr:colOff>352425</xdr:colOff>
      <xdr:row>2</xdr:row>
      <xdr:rowOff>0</xdr:rowOff>
    </xdr:to>
    <xdr:pic>
      <xdr:nvPicPr>
        <xdr:cNvPr id="192550" name="Picture 10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6200"/>
          <a:ext cx="1028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0.29657</cdr:x>
      <cdr:y>0.10853</cdr:y>
    </cdr:from>
    <cdr:to>
      <cdr:x>0.94421</cdr:x>
      <cdr:y>0.88736</cdr:y>
    </cdr:to>
    <cdr:sp macro="" textlink="">
      <cdr:nvSpPr>
        <cdr:cNvPr id="193571" name="AutoShape 35"/>
        <cdr:cNvSpPr>
          <a:spLocks xmlns:a="http://schemas.openxmlformats.org/drawingml/2006/main" noChangeAspect="1" noChangeArrowheads="1" noTextEdit="1"/>
        </cdr:cNvSpPr>
      </cdr:nvSpPr>
      <cdr:spPr bwMode="auto">
        <a:xfrm xmlns:a="http://schemas.openxmlformats.org/drawingml/2006/main">
          <a:off x="1814816" y="852245"/>
          <a:ext cx="3956263" cy="60929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0.65028</cdr:x>
      <cdr:y>0.03102</cdr:y>
    </cdr:from>
    <cdr:to>
      <cdr:x>0.65028</cdr:x>
      <cdr:y>0.92414</cdr:y>
    </cdr:to>
    <cdr:sp macro="" textlink="">
      <cdr:nvSpPr>
        <cdr:cNvPr id="1935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975510" y="245851"/>
          <a:ext cx="0" cy="69870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prstDash val="dash"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0.16511</cdr:x>
      <cdr:y>0.07718</cdr:y>
    </cdr:from>
    <cdr:to>
      <cdr:x>0.33111</cdr:x>
      <cdr:y>0.13109</cdr:y>
    </cdr:to>
    <cdr:sp macro="" textlink="">
      <cdr:nvSpPr>
        <cdr:cNvPr id="1935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6506" y="602814"/>
          <a:ext cx="1011944" cy="421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</a:t>
          </a:r>
          <a:endParaRPr lang="en-US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oil-prone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usually lacustrine</a:t>
          </a:r>
        </a:p>
      </cdr:txBody>
    </cdr:sp>
  </cdr:relSizeAnchor>
  <cdr:relSizeAnchor xmlns:cdr="http://schemas.openxmlformats.org/drawingml/2006/chartDrawing">
    <cdr:from>
      <cdr:x>0.15136</cdr:x>
      <cdr:y>0.33169</cdr:y>
    </cdr:from>
    <cdr:to>
      <cdr:x>0.29001</cdr:x>
      <cdr:y>0.3856</cdr:y>
    </cdr:to>
    <cdr:sp macro="" textlink="">
      <cdr:nvSpPr>
        <cdr:cNvPr id="19354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2712" y="2590665"/>
          <a:ext cx="845167" cy="421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</a:t>
          </a:r>
          <a:endParaRPr lang="en-US" sz="9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oil-prone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usually marine</a:t>
          </a:r>
        </a:p>
      </cdr:txBody>
    </cdr:sp>
  </cdr:relSizeAnchor>
  <cdr:relSizeAnchor xmlns:cdr="http://schemas.openxmlformats.org/drawingml/2006/chartDrawing">
    <cdr:from>
      <cdr:x>0.13054</cdr:x>
      <cdr:y>0.55929</cdr:y>
    </cdr:from>
    <cdr:to>
      <cdr:x>0.29731</cdr:x>
      <cdr:y>0.61409</cdr:y>
    </cdr:to>
    <cdr:sp macro="" textlink="">
      <cdr:nvSpPr>
        <cdr:cNvPr id="19354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582" y="4378605"/>
          <a:ext cx="1018741" cy="428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II-III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oil-gas-prone</a:t>
          </a:r>
        </a:p>
      </cdr:txBody>
    </cdr:sp>
  </cdr:relSizeAnchor>
  <cdr:relSizeAnchor xmlns:cdr="http://schemas.openxmlformats.org/drawingml/2006/chartDrawing">
    <cdr:from>
      <cdr:x>0.5514</cdr:x>
      <cdr:y>0.1726</cdr:y>
    </cdr:from>
    <cdr:to>
      <cdr:x>0.57619</cdr:x>
      <cdr:y>0.37475</cdr:y>
    </cdr:to>
    <cdr:sp macro="" textlink="">
      <cdr:nvSpPr>
        <cdr:cNvPr id="19354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1334" y="1348092"/>
          <a:ext cx="151132" cy="1578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" wrap="none" lIns="18288" tIns="22860" rIns="0" bIns="22860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Condensate - Wet Gas Zone</a:t>
          </a:r>
        </a:p>
      </cdr:txBody>
    </cdr:sp>
  </cdr:relSizeAnchor>
  <cdr:relSizeAnchor xmlns:cdr="http://schemas.openxmlformats.org/drawingml/2006/chartDrawing">
    <cdr:from>
      <cdr:x>0.66061</cdr:x>
      <cdr:y>0.79578</cdr:y>
    </cdr:from>
    <cdr:to>
      <cdr:x>0.81407</cdr:x>
      <cdr:y>0.81572</cdr:y>
    </cdr:to>
    <cdr:sp macro="" textlink="">
      <cdr:nvSpPr>
        <cdr:cNvPr id="19354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7079" y="6215440"/>
          <a:ext cx="935513" cy="155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Dry Gas Window</a:t>
          </a:r>
        </a:p>
      </cdr:txBody>
    </cdr:sp>
  </cdr:relSizeAnchor>
  <cdr:relSizeAnchor xmlns:cdr="http://schemas.openxmlformats.org/drawingml/2006/chartDrawing">
    <cdr:from>
      <cdr:x>0.14652</cdr:x>
      <cdr:y>0.04238</cdr:y>
    </cdr:from>
    <cdr:to>
      <cdr:x>0.39225</cdr:x>
      <cdr:y>0.07718</cdr:y>
    </cdr:to>
    <cdr:sp macro="" textlink="">
      <cdr:nvSpPr>
        <cdr:cNvPr id="19355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8249" y="334685"/>
          <a:ext cx="1501066" cy="272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Immature</a:t>
          </a:r>
        </a:p>
      </cdr:txBody>
    </cdr:sp>
  </cdr:relSizeAnchor>
  <cdr:relSizeAnchor xmlns:cdr="http://schemas.openxmlformats.org/drawingml/2006/chartDrawing">
    <cdr:from>
      <cdr:x>0.66135</cdr:x>
      <cdr:y>0.04238</cdr:y>
    </cdr:from>
    <cdr:to>
      <cdr:x>0.81385</cdr:x>
      <cdr:y>0.06385</cdr:y>
    </cdr:to>
    <cdr:sp macro="" textlink="">
      <cdr:nvSpPr>
        <cdr:cNvPr id="19355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3125" y="334685"/>
          <a:ext cx="931593" cy="168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Postmature</a:t>
          </a:r>
        </a:p>
      </cdr:txBody>
    </cdr:sp>
  </cdr:relSizeAnchor>
  <cdr:relSizeAnchor xmlns:cdr="http://schemas.openxmlformats.org/drawingml/2006/chartDrawing">
    <cdr:from>
      <cdr:x>0.3711</cdr:x>
      <cdr:y>0.03423</cdr:y>
    </cdr:from>
    <cdr:to>
      <cdr:x>0.3711</cdr:x>
      <cdr:y>0.92488</cdr:y>
    </cdr:to>
    <cdr:sp macro="" textlink="">
      <cdr:nvSpPr>
        <cdr:cNvPr id="1935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70094" y="270956"/>
          <a:ext cx="0" cy="69677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prstDash val="dash"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0.51327</cdr:x>
      <cdr:y>0.03102</cdr:y>
    </cdr:from>
    <cdr:to>
      <cdr:x>0.51327</cdr:x>
      <cdr:y>0.92414</cdr:y>
    </cdr:to>
    <cdr:sp macro="" textlink="">
      <cdr:nvSpPr>
        <cdr:cNvPr id="193556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38579" y="245851"/>
          <a:ext cx="0" cy="69870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prstDash val="dash"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0.16107</cdr:x>
      <cdr:y>0.73851</cdr:y>
    </cdr:from>
    <cdr:to>
      <cdr:x>0.25866</cdr:x>
      <cdr:y>0.77544</cdr:y>
    </cdr:to>
    <cdr:sp macro="" textlink="">
      <cdr:nvSpPr>
        <cdr:cNvPr id="19356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1884" y="5768132"/>
          <a:ext cx="594906" cy="288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III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gas-prone</a:t>
          </a:r>
        </a:p>
      </cdr:txBody>
    </cdr:sp>
  </cdr:relSizeAnchor>
  <cdr:relSizeAnchor xmlns:cdr="http://schemas.openxmlformats.org/drawingml/2006/chartDrawing">
    <cdr:from>
      <cdr:x>0.16536</cdr:x>
      <cdr:y>0.87576</cdr:y>
    </cdr:from>
    <cdr:to>
      <cdr:x>0.24403</cdr:x>
      <cdr:y>0.91269</cdr:y>
    </cdr:to>
    <cdr:sp macro="" textlink="">
      <cdr:nvSpPr>
        <cdr:cNvPr id="193562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8011" y="6840123"/>
          <a:ext cx="479618" cy="288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IV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inert</a:t>
          </a:r>
        </a:p>
      </cdr:txBody>
    </cdr:sp>
  </cdr:relSizeAnchor>
  <cdr:relSizeAnchor xmlns:cdr="http://schemas.openxmlformats.org/drawingml/2006/chartDrawing">
    <cdr:from>
      <cdr:x>0.29657</cdr:x>
      <cdr:y>0.89625</cdr:y>
    </cdr:from>
    <cdr:to>
      <cdr:x>0.83746</cdr:x>
      <cdr:y>0.89625</cdr:y>
    </cdr:to>
    <cdr:sp macro="" textlink="">
      <cdr:nvSpPr>
        <cdr:cNvPr id="193563" name="Line 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814816" y="7014685"/>
          <a:ext cx="330414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0.39127</cdr:x>
      <cdr:y>0.04238</cdr:y>
    </cdr:from>
    <cdr:to>
      <cdr:x>0.48523</cdr:x>
      <cdr:y>0.07718</cdr:y>
    </cdr:to>
    <cdr:sp macro="" textlink="">
      <cdr:nvSpPr>
        <cdr:cNvPr id="193564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3305" y="334685"/>
          <a:ext cx="573981" cy="272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Mature</a:t>
          </a:r>
        </a:p>
      </cdr:txBody>
    </cdr:sp>
  </cdr:relSizeAnchor>
  <cdr:relSizeAnchor xmlns:cdr="http://schemas.openxmlformats.org/drawingml/2006/chartDrawing">
    <cdr:from>
      <cdr:x>0.48523</cdr:x>
      <cdr:y>0.05126</cdr:y>
    </cdr:from>
    <cdr:to>
      <cdr:x>0.65028</cdr:x>
      <cdr:y>0.05126</cdr:y>
    </cdr:to>
    <cdr:sp macro="" textlink="">
      <cdr:nvSpPr>
        <cdr:cNvPr id="193565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67286" y="404208"/>
          <a:ext cx="100822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0.40373</cdr:x>
      <cdr:y>0.10853</cdr:y>
    </cdr:from>
    <cdr:to>
      <cdr:x>0.48236</cdr:x>
      <cdr:y>0.14546</cdr:y>
    </cdr:to>
    <cdr:sp macro="" textlink="">
      <cdr:nvSpPr>
        <cdr:cNvPr id="193566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1154" y="847674"/>
          <a:ext cx="479297" cy="288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Oil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Window</a:t>
          </a:r>
        </a:p>
      </cdr:txBody>
    </cdr:sp>
  </cdr:relSizeAnchor>
  <cdr:relSizeAnchor xmlns:cdr="http://schemas.openxmlformats.org/drawingml/2006/chartDrawing">
    <cdr:from>
      <cdr:x>0.31354</cdr:x>
      <cdr:y>0.10853</cdr:y>
    </cdr:from>
    <cdr:to>
      <cdr:x>0.82492</cdr:x>
      <cdr:y>0.88539</cdr:y>
    </cdr:to>
    <cdr:sp macro="" textlink="">
      <cdr:nvSpPr>
        <cdr:cNvPr id="193573" name="Freeform 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18493" y="852245"/>
          <a:ext cx="3123840" cy="6077467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350" y="618"/>
            </a:cxn>
            <a:cxn ang="0">
              <a:pos x="506" y="1494"/>
            </a:cxn>
            <a:cxn ang="0">
              <a:pos x="596" y="1784"/>
            </a:cxn>
            <a:cxn ang="0">
              <a:pos x="954" y="1852"/>
            </a:cxn>
          </a:cxnLst>
          <a:rect l="0" t="0" r="r" b="b"/>
          <a:pathLst>
            <a:path w="954" h="1852">
              <a:moveTo>
                <a:pt x="0" y="0"/>
              </a:moveTo>
              <a:cubicBezTo>
                <a:pt x="0" y="0"/>
                <a:pt x="297" y="336"/>
                <a:pt x="350" y="618"/>
              </a:cubicBezTo>
              <a:cubicBezTo>
                <a:pt x="390" y="832"/>
                <a:pt x="493" y="1435"/>
                <a:pt x="506" y="1494"/>
              </a:cubicBezTo>
              <a:cubicBezTo>
                <a:pt x="520" y="1556"/>
                <a:pt x="560" y="1742"/>
                <a:pt x="596" y="1784"/>
              </a:cubicBezTo>
              <a:cubicBezTo>
                <a:pt x="630" y="1824"/>
                <a:pt x="656" y="1836"/>
                <a:pt x="954" y="1852"/>
              </a:cubicBezTo>
            </a:path>
          </a:pathLst>
        </a:custGeom>
        <a:noFill xmlns:a="http://schemas.openxmlformats.org/drawingml/2006/main"/>
        <a:ln xmlns:a="http://schemas.openxmlformats.org/drawingml/2006/main" w="6574" cap="flat">
          <a:solidFill>
            <a:srgbClr val="000000"/>
          </a:solidFill>
          <a:prstDash val="solid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0.316</cdr:x>
      <cdr:y>0.35588</cdr:y>
    </cdr:from>
    <cdr:to>
      <cdr:x>0.83328</cdr:x>
      <cdr:y>0.88539</cdr:y>
    </cdr:to>
    <cdr:sp macro="" textlink="">
      <cdr:nvSpPr>
        <cdr:cNvPr id="193574" name="Freeform 3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33519" y="2787302"/>
          <a:ext cx="3159902" cy="4142410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378" y="430"/>
            </a:cxn>
            <a:cxn ang="0">
              <a:pos x="508" y="1042"/>
            </a:cxn>
            <a:cxn ang="0">
              <a:pos x="590" y="1222"/>
            </a:cxn>
            <a:cxn ang="0">
              <a:pos x="966" y="1262"/>
            </a:cxn>
          </a:cxnLst>
          <a:rect l="0" t="0" r="r" b="b"/>
          <a:pathLst>
            <a:path w="966" h="1262">
              <a:moveTo>
                <a:pt x="0" y="0"/>
              </a:moveTo>
              <a:cubicBezTo>
                <a:pt x="0" y="0"/>
                <a:pt x="316" y="138"/>
                <a:pt x="378" y="430"/>
              </a:cubicBezTo>
              <a:cubicBezTo>
                <a:pt x="408" y="572"/>
                <a:pt x="500" y="1010"/>
                <a:pt x="508" y="1042"/>
              </a:cubicBezTo>
              <a:cubicBezTo>
                <a:pt x="516" y="1074"/>
                <a:pt x="546" y="1192"/>
                <a:pt x="590" y="1222"/>
              </a:cubicBezTo>
              <a:cubicBezTo>
                <a:pt x="634" y="1252"/>
                <a:pt x="648" y="1258"/>
                <a:pt x="966" y="1262"/>
              </a:cubicBezTo>
            </a:path>
          </a:pathLst>
        </a:custGeom>
        <a:noFill xmlns:a="http://schemas.openxmlformats.org/drawingml/2006/main"/>
        <a:ln xmlns:a="http://schemas.openxmlformats.org/drawingml/2006/main" w="6574" cap="flat">
          <a:solidFill>
            <a:srgbClr val="000000"/>
          </a:solidFill>
          <a:prstDash val="solid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0.29731</cdr:x>
      <cdr:y>0.6094</cdr:y>
    </cdr:from>
    <cdr:to>
      <cdr:x>0.82319</cdr:x>
      <cdr:y>0.88539</cdr:y>
    </cdr:to>
    <cdr:sp macro="" textlink="">
      <cdr:nvSpPr>
        <cdr:cNvPr id="193575" name="Freeform 3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19323" y="4770638"/>
          <a:ext cx="3212492" cy="2159074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340" y="402"/>
            </a:cxn>
            <a:cxn ang="0">
              <a:pos x="568" y="634"/>
            </a:cxn>
            <a:cxn ang="0">
              <a:pos x="982" y="658"/>
            </a:cxn>
          </a:cxnLst>
          <a:rect l="0" t="0" r="r" b="b"/>
          <a:pathLst>
            <a:path w="982" h="658">
              <a:moveTo>
                <a:pt x="0" y="0"/>
              </a:moveTo>
              <a:cubicBezTo>
                <a:pt x="36" y="24"/>
                <a:pt x="190" y="148"/>
                <a:pt x="340" y="402"/>
              </a:cubicBezTo>
              <a:cubicBezTo>
                <a:pt x="458" y="602"/>
                <a:pt x="522" y="622"/>
                <a:pt x="568" y="634"/>
              </a:cubicBezTo>
              <a:cubicBezTo>
                <a:pt x="620" y="648"/>
                <a:pt x="982" y="658"/>
                <a:pt x="982" y="658"/>
              </a:cubicBezTo>
            </a:path>
          </a:pathLst>
        </a:custGeom>
        <a:noFill xmlns:a="http://schemas.openxmlformats.org/drawingml/2006/main"/>
        <a:ln xmlns:a="http://schemas.openxmlformats.org/drawingml/2006/main" w="6574" cap="flat">
          <a:solidFill>
            <a:srgbClr val="000000"/>
          </a:solidFill>
          <a:prstDash val="solid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0.30911</cdr:x>
      <cdr:y>0.76443</cdr:y>
    </cdr:from>
    <cdr:to>
      <cdr:x>0.94323</cdr:x>
      <cdr:y>0.89279</cdr:y>
    </cdr:to>
    <cdr:sp macro="" textlink="">
      <cdr:nvSpPr>
        <cdr:cNvPr id="193576" name="Freeform 4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91447" y="5983427"/>
          <a:ext cx="3873622" cy="1004221"/>
        </a:xfrm>
        <a:custGeom xmlns:a="http://schemas.openxmlformats.org/drawingml/2006/main">
          <a:avLst/>
          <a:gdLst/>
          <a:ahLst/>
          <a:cxnLst>
            <a:cxn ang="0">
              <a:pos x="0" y="0"/>
            </a:cxn>
            <a:cxn ang="0">
              <a:pos x="352" y="228"/>
            </a:cxn>
            <a:cxn ang="0">
              <a:pos x="1184" y="292"/>
            </a:cxn>
          </a:cxnLst>
          <a:rect l="0" t="0" r="r" b="b"/>
          <a:pathLst>
            <a:path w="1184" h="304">
              <a:moveTo>
                <a:pt x="0" y="0"/>
              </a:moveTo>
              <a:cubicBezTo>
                <a:pt x="0" y="0"/>
                <a:pt x="206" y="154"/>
                <a:pt x="352" y="228"/>
              </a:cubicBezTo>
              <a:cubicBezTo>
                <a:pt x="502" y="304"/>
                <a:pt x="1024" y="292"/>
                <a:pt x="1184" y="292"/>
              </a:cubicBezTo>
            </a:path>
          </a:pathLst>
        </a:custGeom>
        <a:noFill xmlns:a="http://schemas.openxmlformats.org/drawingml/2006/main"/>
        <a:ln xmlns:a="http://schemas.openxmlformats.org/drawingml/2006/main" w="6574" cap="flat">
          <a:solidFill>
            <a:srgbClr val="000000"/>
          </a:solidFill>
          <a:prstDash val="solid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0.45891</cdr:x>
      <cdr:y>0.03374</cdr:y>
    </cdr:from>
    <cdr:to>
      <cdr:x>0.45891</cdr:x>
      <cdr:y>0.92513</cdr:y>
    </cdr:to>
    <cdr:sp macro="" textlink="">
      <cdr:nvSpPr>
        <cdr:cNvPr id="1945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06511" y="267094"/>
          <a:ext cx="0" cy="69735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prstDash val="dash"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0.27025</cdr:x>
      <cdr:y>0.03991</cdr:y>
    </cdr:from>
    <cdr:to>
      <cdr:x>0.27025</cdr:x>
      <cdr:y>0.92587</cdr:y>
    </cdr:to>
    <cdr:sp macro="" textlink="">
      <cdr:nvSpPr>
        <cdr:cNvPr id="1945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54041" y="315374"/>
          <a:ext cx="0" cy="69310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prstDash val="dash"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0.67168</cdr:x>
      <cdr:y>0.78393</cdr:y>
    </cdr:from>
    <cdr:to>
      <cdr:x>0.82514</cdr:x>
      <cdr:y>0.80387</cdr:y>
    </cdr:to>
    <cdr:sp macro="" textlink="">
      <cdr:nvSpPr>
        <cdr:cNvPr id="1945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561" y="6122885"/>
          <a:ext cx="935513" cy="155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Dry Gas Window</a:t>
          </a:r>
        </a:p>
      </cdr:txBody>
    </cdr:sp>
  </cdr:relSizeAnchor>
  <cdr:relSizeAnchor xmlns:cdr="http://schemas.openxmlformats.org/drawingml/2006/chartDrawing">
    <cdr:from>
      <cdr:x>0.12635</cdr:x>
      <cdr:y>0.03991</cdr:y>
    </cdr:from>
    <cdr:to>
      <cdr:x>0.25943</cdr:x>
      <cdr:y>0.07595</cdr:y>
    </cdr:to>
    <cdr:sp macro="" textlink="">
      <cdr:nvSpPr>
        <cdr:cNvPr id="1945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5038" y="315374"/>
          <a:ext cx="812890" cy="281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Immature</a:t>
          </a:r>
        </a:p>
      </cdr:txBody>
    </cdr:sp>
  </cdr:relSizeAnchor>
  <cdr:relSizeAnchor xmlns:cdr="http://schemas.openxmlformats.org/drawingml/2006/chartDrawing">
    <cdr:from>
      <cdr:x>0.14395</cdr:x>
      <cdr:y>0.10458</cdr:y>
    </cdr:from>
    <cdr:to>
      <cdr:x>0.30996</cdr:x>
      <cdr:y>0.15849</cdr:y>
    </cdr:to>
    <cdr:sp macro="" textlink="">
      <cdr:nvSpPr>
        <cdr:cNvPr id="1945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546" y="816822"/>
          <a:ext cx="1011944" cy="421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</a:t>
          </a:r>
          <a:endParaRPr lang="en-US" sz="9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oil-prone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usually lacustrine</a:t>
          </a:r>
        </a:p>
      </cdr:txBody>
    </cdr:sp>
  </cdr:relSizeAnchor>
  <cdr:relSizeAnchor xmlns:cdr="http://schemas.openxmlformats.org/drawingml/2006/chartDrawing">
    <cdr:from>
      <cdr:x>0.12635</cdr:x>
      <cdr:y>0.32478</cdr:y>
    </cdr:from>
    <cdr:to>
      <cdr:x>0.29017</cdr:x>
      <cdr:y>0.39168</cdr:y>
    </cdr:to>
    <cdr:sp macro="" textlink="">
      <cdr:nvSpPr>
        <cdr:cNvPr id="19457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5038" y="2543971"/>
          <a:ext cx="1000711" cy="523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</a:t>
          </a:r>
          <a:endParaRPr lang="en-US" sz="9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oil-prone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usually marine</a:t>
          </a:r>
        </a:p>
      </cdr:txBody>
    </cdr:sp>
  </cdr:relSizeAnchor>
  <cdr:relSizeAnchor xmlns:cdr="http://schemas.openxmlformats.org/drawingml/2006/chartDrawing">
    <cdr:from>
      <cdr:x>0.13991</cdr:x>
      <cdr:y>0.74986</cdr:y>
    </cdr:from>
    <cdr:to>
      <cdr:x>0.2375</cdr:x>
      <cdr:y>0.78679</cdr:y>
    </cdr:to>
    <cdr:sp macro="" textlink="">
      <cdr:nvSpPr>
        <cdr:cNvPr id="19457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2893" y="5856782"/>
          <a:ext cx="594906" cy="288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III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gas-prone</a:t>
          </a:r>
        </a:p>
      </cdr:txBody>
    </cdr:sp>
  </cdr:relSizeAnchor>
  <cdr:relSizeAnchor xmlns:cdr="http://schemas.openxmlformats.org/drawingml/2006/chartDrawing">
    <cdr:from>
      <cdr:x>0.63921</cdr:x>
      <cdr:y>0.03991</cdr:y>
    </cdr:from>
    <cdr:to>
      <cdr:x>0.85861</cdr:x>
      <cdr:y>0.0794</cdr:y>
    </cdr:to>
    <cdr:sp macro="" textlink="">
      <cdr:nvSpPr>
        <cdr:cNvPr id="19457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7894" y="315374"/>
          <a:ext cx="1340291" cy="308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Postmature</a:t>
          </a:r>
        </a:p>
      </cdr:txBody>
    </cdr:sp>
  </cdr:relSizeAnchor>
  <cdr:relSizeAnchor xmlns:cdr="http://schemas.openxmlformats.org/drawingml/2006/chartDrawing">
    <cdr:from>
      <cdr:x>0.29681</cdr:x>
      <cdr:y>0.03892</cdr:y>
    </cdr:from>
    <cdr:to>
      <cdr:x>0.43972</cdr:x>
      <cdr:y>0.08928</cdr:y>
    </cdr:to>
    <cdr:sp macro="" textlink="">
      <cdr:nvSpPr>
        <cdr:cNvPr id="19457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6318" y="307649"/>
          <a:ext cx="872993" cy="393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Mature</a:t>
          </a:r>
        </a:p>
      </cdr:txBody>
    </cdr:sp>
  </cdr:relSizeAnchor>
  <cdr:relSizeAnchor xmlns:cdr="http://schemas.openxmlformats.org/drawingml/2006/chartDrawing">
    <cdr:from>
      <cdr:x>0.62838</cdr:x>
      <cdr:y>0.03127</cdr:y>
    </cdr:from>
    <cdr:to>
      <cdr:x>0.62838</cdr:x>
      <cdr:y>0.92414</cdr:y>
    </cdr:to>
    <cdr:sp macro="" textlink="">
      <cdr:nvSpPr>
        <cdr:cNvPr id="194583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41781" y="247782"/>
          <a:ext cx="0" cy="69851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prstDash val="dash"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0.2609</cdr:x>
      <cdr:y>0.89452</cdr:y>
    </cdr:from>
    <cdr:to>
      <cdr:x>0.86452</cdr:x>
      <cdr:y>0.89452</cdr:y>
    </cdr:to>
    <cdr:sp macro="" textlink="">
      <cdr:nvSpPr>
        <cdr:cNvPr id="194588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596943" y="7001166"/>
          <a:ext cx="36873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0.14216</cdr:x>
      <cdr:y>0.60866</cdr:y>
    </cdr:from>
    <cdr:to>
      <cdr:x>0.27339</cdr:x>
      <cdr:y>0.64559</cdr:y>
    </cdr:to>
    <cdr:sp macro="" textlink="">
      <cdr:nvSpPr>
        <cdr:cNvPr id="19459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582" y="4753939"/>
          <a:ext cx="800027" cy="288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 - III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oil -gas-prone</a:t>
          </a:r>
        </a:p>
      </cdr:txBody>
    </cdr:sp>
  </cdr:relSizeAnchor>
  <cdr:relSizeAnchor xmlns:cdr="http://schemas.openxmlformats.org/drawingml/2006/chartDrawing">
    <cdr:from>
      <cdr:x>0.43972</cdr:x>
      <cdr:y>0.04978</cdr:y>
    </cdr:from>
    <cdr:to>
      <cdr:x>0.62765</cdr:x>
      <cdr:y>0.04978</cdr:y>
    </cdr:to>
    <cdr:sp macro="" textlink="">
      <cdr:nvSpPr>
        <cdr:cNvPr id="194591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89311" y="392621"/>
          <a:ext cx="11479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0.3251</cdr:x>
      <cdr:y>0.11544</cdr:y>
    </cdr:from>
    <cdr:to>
      <cdr:x>0.4312</cdr:x>
      <cdr:y>0.13538</cdr:y>
    </cdr:to>
    <cdr:sp macro="" textlink="">
      <cdr:nvSpPr>
        <cdr:cNvPr id="194592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1810" y="901644"/>
          <a:ext cx="646780" cy="155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Oil Window</a:t>
          </a:r>
        </a:p>
      </cdr:txBody>
    </cdr:sp>
  </cdr:relSizeAnchor>
  <cdr:relSizeAnchor xmlns:cdr="http://schemas.openxmlformats.org/drawingml/2006/chartDrawing">
    <cdr:from>
      <cdr:x>0.51794</cdr:x>
      <cdr:y>0.14079</cdr:y>
    </cdr:from>
    <cdr:to>
      <cdr:x>0.54273</cdr:x>
      <cdr:y>0.33473</cdr:y>
    </cdr:to>
    <cdr:sp macro="" textlink="">
      <cdr:nvSpPr>
        <cdr:cNvPr id="194594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7362" y="1099638"/>
          <a:ext cx="151132" cy="15147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 algn="ctr">
          <a:noFill/>
          <a:prstDash val="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="vert" wrap="none" lIns="18288" tIns="22860" rIns="0" bIns="22860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Condensate-Wet Gas Zone</a:t>
          </a:r>
        </a:p>
      </cdr:txBody>
    </cdr:sp>
  </cdr:relSizeAnchor>
  <cdr:relSizeAnchor xmlns:cdr="http://schemas.openxmlformats.org/drawingml/2006/chartDrawing">
    <cdr:from>
      <cdr:x>0.14456</cdr:x>
      <cdr:y>0.88193</cdr:y>
    </cdr:from>
    <cdr:to>
      <cdr:x>0.24614</cdr:x>
      <cdr:y>0.92957</cdr:y>
    </cdr:to>
    <cdr:sp macro="" textlink="">
      <cdr:nvSpPr>
        <cdr:cNvPr id="194595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6228" y="6902675"/>
          <a:ext cx="620561" cy="372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IV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inert</a:t>
          </a:r>
        </a:p>
      </cdr:txBody>
    </cdr:sp>
  </cdr:relSizeAnchor>
  <cdr:relSizeAnchor xmlns:cdr="http://schemas.openxmlformats.org/drawingml/2006/chartDrawing">
    <cdr:from>
      <cdr:x>0.2609</cdr:x>
      <cdr:y>0.12976</cdr:y>
    </cdr:from>
    <cdr:to>
      <cdr:x>0.88936</cdr:x>
      <cdr:y>0.88341</cdr:y>
    </cdr:to>
    <cdr:pic>
      <cdr:nvPicPr>
        <cdr:cNvPr id="194599" name="Picture 3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6943" y="1018328"/>
          <a:ext cx="3839063" cy="589593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6</xdr:row>
      <xdr:rowOff>9525</xdr:rowOff>
    </xdr:from>
    <xdr:to>
      <xdr:col>22</xdr:col>
      <xdr:colOff>0</xdr:colOff>
      <xdr:row>35</xdr:row>
      <xdr:rowOff>0</xdr:rowOff>
    </xdr:to>
    <xdr:graphicFrame macro="">
      <xdr:nvGraphicFramePr>
        <xdr:cNvPr id="29200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282707</xdr:colOff>
      <xdr:row>18</xdr:row>
      <xdr:rowOff>28575</xdr:rowOff>
    </xdr:from>
    <xdr:ext cx="891911" cy="313419"/>
    <xdr:sp macro="" textlink="">
      <xdr:nvSpPr>
        <xdr:cNvPr id="291849" name="Text Box 9"/>
        <xdr:cNvSpPr txBox="1">
          <a:spLocks noChangeArrowheads="1"/>
        </xdr:cNvSpPr>
      </xdr:nvSpPr>
      <xdr:spPr bwMode="auto">
        <a:xfrm>
          <a:off x="9426707" y="3292475"/>
          <a:ext cx="891911" cy="313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Stained or</a:t>
          </a:r>
        </a:p>
        <a:p>
          <a:pPr algn="ctr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Contaminated</a:t>
          </a:r>
        </a:p>
      </xdr:txBody>
    </xdr:sp>
    <xdr:clientData/>
  </xdr:oneCellAnchor>
  <xdr:twoCellAnchor editAs="oneCell">
    <xdr:from>
      <xdr:col>12</xdr:col>
      <xdr:colOff>104775</xdr:colOff>
      <xdr:row>29</xdr:row>
      <xdr:rowOff>28575</xdr:rowOff>
    </xdr:from>
    <xdr:to>
      <xdr:col>13</xdr:col>
      <xdr:colOff>619125</xdr:colOff>
      <xdr:row>30</xdr:row>
      <xdr:rowOff>142875</xdr:rowOff>
    </xdr:to>
    <xdr:sp macro="" textlink="">
      <xdr:nvSpPr>
        <xdr:cNvPr id="291850" name="Text Box 10"/>
        <xdr:cNvSpPr txBox="1">
          <a:spLocks noChangeArrowheads="1"/>
        </xdr:cNvSpPr>
      </xdr:nvSpPr>
      <xdr:spPr bwMode="auto">
        <a:xfrm>
          <a:off x="9248775" y="5381625"/>
          <a:ext cx="12763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Low Level Conversion </a:t>
          </a:r>
        </a:p>
      </xdr:txBody>
    </xdr:sp>
    <xdr:clientData/>
  </xdr:twoCellAnchor>
  <xdr:twoCellAnchor>
    <xdr:from>
      <xdr:col>0</xdr:col>
      <xdr:colOff>76200</xdr:colOff>
      <xdr:row>0</xdr:row>
      <xdr:rowOff>104775</xdr:rowOff>
    </xdr:from>
    <xdr:to>
      <xdr:col>1</xdr:col>
      <xdr:colOff>609600</xdr:colOff>
      <xdr:row>3</xdr:row>
      <xdr:rowOff>9525</xdr:rowOff>
    </xdr:to>
    <xdr:pic>
      <xdr:nvPicPr>
        <xdr:cNvPr id="292005" name="Picture 11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295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66675</xdr:colOff>
      <xdr:row>0</xdr:row>
      <xdr:rowOff>85725</xdr:rowOff>
    </xdr:from>
    <xdr:to>
      <xdr:col>12</xdr:col>
      <xdr:colOff>561975</xdr:colOff>
      <xdr:row>2</xdr:row>
      <xdr:rowOff>171450</xdr:rowOff>
    </xdr:to>
    <xdr:pic>
      <xdr:nvPicPr>
        <xdr:cNvPr id="292006" name="Picture 12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85725"/>
          <a:ext cx="1257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266700</xdr:colOff>
      <xdr:row>25</xdr:row>
      <xdr:rowOff>28575</xdr:rowOff>
    </xdr:from>
    <xdr:to>
      <xdr:col>19</xdr:col>
      <xdr:colOff>381000</xdr:colOff>
      <xdr:row>26</xdr:row>
      <xdr:rowOff>57150</xdr:rowOff>
    </xdr:to>
    <xdr:sp macro="" textlink="">
      <xdr:nvSpPr>
        <xdr:cNvPr id="291853" name="Text Box 13"/>
        <xdr:cNvSpPr txBox="1">
          <a:spLocks noChangeArrowheads="1"/>
        </xdr:cNvSpPr>
      </xdr:nvSpPr>
      <xdr:spPr bwMode="auto">
        <a:xfrm>
          <a:off x="13220700" y="4619625"/>
          <a:ext cx="16383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High Level Conversion  </a:t>
          </a:r>
        </a:p>
      </xdr:txBody>
    </xdr:sp>
    <xdr:clientData/>
  </xdr:twoCellAnchor>
  <xdr:twoCellAnchor>
    <xdr:from>
      <xdr:col>14</xdr:col>
      <xdr:colOff>28575</xdr:colOff>
      <xdr:row>11</xdr:row>
      <xdr:rowOff>28575</xdr:rowOff>
    </xdr:from>
    <xdr:to>
      <xdr:col>15</xdr:col>
      <xdr:colOff>361950</xdr:colOff>
      <xdr:row>14</xdr:row>
      <xdr:rowOff>9525</xdr:rowOff>
    </xdr:to>
    <xdr:sp macro="" textlink="">
      <xdr:nvSpPr>
        <xdr:cNvPr id="291854" name="Text Box 14"/>
        <xdr:cNvSpPr txBox="1">
          <a:spLocks noChangeArrowheads="1"/>
        </xdr:cNvSpPr>
      </xdr:nvSpPr>
      <xdr:spPr bwMode="auto">
        <a:xfrm>
          <a:off x="10696575" y="1952625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Intensive Generation, Expulsion</a:t>
          </a:r>
        </a:p>
      </xdr:txBody>
    </xdr:sp>
    <xdr:clientData/>
  </xdr:twoCellAnchor>
  <xdr:twoCellAnchor>
    <xdr:from>
      <xdr:col>17</xdr:col>
      <xdr:colOff>47625</xdr:colOff>
      <xdr:row>27</xdr:row>
      <xdr:rowOff>76200</xdr:rowOff>
    </xdr:from>
    <xdr:to>
      <xdr:col>17</xdr:col>
      <xdr:colOff>47625</xdr:colOff>
      <xdr:row>27</xdr:row>
      <xdr:rowOff>76200</xdr:rowOff>
    </xdr:to>
    <xdr:sp macro="" textlink="">
      <xdr:nvSpPr>
        <xdr:cNvPr id="292009" name="Line 15"/>
        <xdr:cNvSpPr>
          <a:spLocks noChangeShapeType="1"/>
        </xdr:cNvSpPr>
      </xdr:nvSpPr>
      <xdr:spPr bwMode="auto">
        <a:xfrm>
          <a:off x="13001625" y="504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276225</xdr:colOff>
      <xdr:row>25</xdr:row>
      <xdr:rowOff>0</xdr:rowOff>
    </xdr:from>
    <xdr:to>
      <xdr:col>17</xdr:col>
      <xdr:colOff>219075</xdr:colOff>
      <xdr:row>25</xdr:row>
      <xdr:rowOff>0</xdr:rowOff>
    </xdr:to>
    <xdr:sp macro="" textlink="">
      <xdr:nvSpPr>
        <xdr:cNvPr id="292010" name="Line 16"/>
        <xdr:cNvSpPr>
          <a:spLocks noChangeShapeType="1"/>
        </xdr:cNvSpPr>
      </xdr:nvSpPr>
      <xdr:spPr bwMode="auto">
        <a:xfrm flipV="1">
          <a:off x="12468225" y="45910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485775</xdr:colOff>
      <xdr:row>40</xdr:row>
      <xdr:rowOff>47625</xdr:rowOff>
    </xdr:from>
    <xdr:to>
      <xdr:col>17</xdr:col>
      <xdr:colOff>485775</xdr:colOff>
      <xdr:row>40</xdr:row>
      <xdr:rowOff>47625</xdr:rowOff>
    </xdr:to>
    <xdr:sp macro="" textlink="">
      <xdr:nvSpPr>
        <xdr:cNvPr id="292011" name="Line 17"/>
        <xdr:cNvSpPr>
          <a:spLocks noChangeShapeType="1"/>
        </xdr:cNvSpPr>
      </xdr:nvSpPr>
      <xdr:spPr bwMode="auto">
        <a:xfrm>
          <a:off x="13439775" y="750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676275</xdr:colOff>
      <xdr:row>26</xdr:row>
      <xdr:rowOff>66675</xdr:rowOff>
    </xdr:from>
    <xdr:to>
      <xdr:col>5</xdr:col>
      <xdr:colOff>676275</xdr:colOff>
      <xdr:row>26</xdr:row>
      <xdr:rowOff>66675</xdr:rowOff>
    </xdr:to>
    <xdr:sp macro="" textlink="">
      <xdr:nvSpPr>
        <xdr:cNvPr id="292012" name="Line 18"/>
        <xdr:cNvSpPr>
          <a:spLocks noChangeShapeType="1"/>
        </xdr:cNvSpPr>
      </xdr:nvSpPr>
      <xdr:spPr bwMode="auto">
        <a:xfrm>
          <a:off x="4486275" y="4848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69850</xdr:rowOff>
    </xdr:from>
    <xdr:to>
      <xdr:col>11</xdr:col>
      <xdr:colOff>0</xdr:colOff>
      <xdr:row>34</xdr:row>
      <xdr:rowOff>184150</xdr:rowOff>
    </xdr:to>
    <xdr:grpSp>
      <xdr:nvGrpSpPr>
        <xdr:cNvPr id="292013" name="Group 23"/>
        <xdr:cNvGrpSpPr>
          <a:grpSpLocks/>
        </xdr:cNvGrpSpPr>
      </xdr:nvGrpSpPr>
      <xdr:grpSpPr bwMode="auto">
        <a:xfrm>
          <a:off x="28575" y="971550"/>
          <a:ext cx="8353425" cy="5524500"/>
          <a:chOff x="0" y="102"/>
          <a:chExt cx="880" cy="580"/>
        </a:xfrm>
      </xdr:grpSpPr>
      <xdr:grpSp>
        <xdr:nvGrpSpPr>
          <xdr:cNvPr id="292015" name="Group 22"/>
          <xdr:cNvGrpSpPr>
            <a:grpSpLocks/>
          </xdr:cNvGrpSpPr>
        </xdr:nvGrpSpPr>
        <xdr:grpSpPr bwMode="auto">
          <a:xfrm>
            <a:off x="0" y="102"/>
            <a:ext cx="880" cy="580"/>
            <a:chOff x="0" y="102"/>
            <a:chExt cx="880" cy="580"/>
          </a:xfrm>
        </xdr:grpSpPr>
        <xdr:graphicFrame macro="">
          <xdr:nvGraphicFramePr>
            <xdr:cNvPr id="292018" name="Chart 1"/>
            <xdr:cNvGraphicFramePr>
              <a:graphicFrameLocks/>
            </xdr:cNvGraphicFramePr>
          </xdr:nvGraphicFramePr>
          <xdr:xfrm>
            <a:off x="0" y="102"/>
            <a:ext cx="880" cy="58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291842" name="Text Box 2"/>
            <xdr:cNvSpPr txBox="1">
              <a:spLocks noChangeArrowheads="1"/>
            </xdr:cNvSpPr>
          </xdr:nvSpPr>
          <xdr:spPr bwMode="auto">
            <a:xfrm>
              <a:off x="126" y="341"/>
              <a:ext cx="94" cy="3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18288" rIns="18288" bIns="0" anchor="t" upright="1">
              <a:spAutoFit/>
            </a:bodyPr>
            <a:lstStyle/>
            <a:p>
              <a:pPr algn="ctr" rtl="0">
                <a:defRPr sz="1000"/>
              </a:pPr>
              <a:r>
                <a:rPr lang="en-US" sz="1000" b="1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Stained or</a:t>
              </a:r>
            </a:p>
            <a:p>
              <a:pPr algn="ctr" rtl="0">
                <a:defRPr sz="1000"/>
              </a:pPr>
              <a:r>
                <a:rPr lang="en-US" sz="1000" b="1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Contaminated</a:t>
              </a:r>
            </a:p>
          </xdr:txBody>
        </xdr:sp>
        <xdr:sp macro="" textlink="">
          <xdr:nvSpPr>
            <xdr:cNvPr id="291843" name="Text Box 3"/>
            <xdr:cNvSpPr txBox="1">
              <a:spLocks noChangeArrowheads="1"/>
            </xdr:cNvSpPr>
          </xdr:nvSpPr>
          <xdr:spPr bwMode="auto">
            <a:xfrm>
              <a:off x="79" y="577"/>
              <a:ext cx="201" cy="3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en-US" sz="1000" b="1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Low Level Conversion </a:t>
              </a:r>
            </a:p>
          </xdr:txBody>
        </xdr:sp>
        <xdr:sp macro="" textlink="">
          <xdr:nvSpPr>
            <xdr:cNvPr id="291844" name="Text Box 4"/>
            <xdr:cNvSpPr txBox="1">
              <a:spLocks noChangeArrowheads="1"/>
            </xdr:cNvSpPr>
          </xdr:nvSpPr>
          <xdr:spPr bwMode="auto">
            <a:xfrm>
              <a:off x="124" y="143"/>
              <a:ext cx="63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1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Immature</a:t>
              </a:r>
            </a:p>
          </xdr:txBody>
        </xdr:sp>
        <xdr:sp macro="" textlink="">
          <xdr:nvSpPr>
            <xdr:cNvPr id="291845" name="Text Box 5"/>
            <xdr:cNvSpPr txBox="1">
              <a:spLocks noChangeArrowheads="1"/>
            </xdr:cNvSpPr>
          </xdr:nvSpPr>
          <xdr:spPr bwMode="auto">
            <a:xfrm>
              <a:off x="317" y="145"/>
              <a:ext cx="79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1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Oil  Window</a:t>
              </a:r>
            </a:p>
          </xdr:txBody>
        </xdr:sp>
        <xdr:sp macro="" textlink="">
          <xdr:nvSpPr>
            <xdr:cNvPr id="291846" name="Text Box 6"/>
            <xdr:cNvSpPr txBox="1">
              <a:spLocks noChangeArrowheads="1"/>
            </xdr:cNvSpPr>
          </xdr:nvSpPr>
          <xdr:spPr bwMode="auto">
            <a:xfrm>
              <a:off x="608" y="145"/>
              <a:ext cx="109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1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Dry Gas Window</a:t>
              </a:r>
            </a:p>
          </xdr:txBody>
        </xdr:sp>
        <xdr:pic>
          <xdr:nvPicPr>
            <xdr:cNvPr id="292024" name="Picture 21" descr="bell-curve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9" y="305"/>
              <a:ext cx="423" cy="2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91847" name="Text Box 7"/>
          <xdr:cNvSpPr txBox="1">
            <a:spLocks noChangeArrowheads="1"/>
          </xdr:cNvSpPr>
        </xdr:nvSpPr>
        <xdr:spPr bwMode="auto">
          <a:xfrm>
            <a:off x="534" y="517"/>
            <a:ext cx="150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defRPr sz="1000"/>
            </a:pPr>
            <a:r>
              <a:rPr lang="en-US" sz="1000" b="1" i="1" u="none" strike="noStrike" baseline="0">
                <a:solidFill>
                  <a:srgbClr val="FF0000"/>
                </a:solidFill>
                <a:latin typeface="Arial"/>
                <a:cs typeface="Arial"/>
              </a:rPr>
              <a:t>High Level Conversion</a:t>
            </a:r>
          </a:p>
        </xdr:txBody>
      </xdr:sp>
      <xdr:sp macro="" textlink="">
        <xdr:nvSpPr>
          <xdr:cNvPr id="292017" name="Line 19"/>
          <xdr:cNvSpPr>
            <a:spLocks noChangeShapeType="1"/>
          </xdr:cNvSpPr>
        </xdr:nvSpPr>
        <xdr:spPr bwMode="auto">
          <a:xfrm>
            <a:off x="457" y="514"/>
            <a:ext cx="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13</xdr:col>
      <xdr:colOff>180975</xdr:colOff>
      <xdr:row>15</xdr:row>
      <xdr:rowOff>47625</xdr:rowOff>
    </xdr:from>
    <xdr:to>
      <xdr:col>19</xdr:col>
      <xdr:colOff>142875</xdr:colOff>
      <xdr:row>29</xdr:row>
      <xdr:rowOff>85725</xdr:rowOff>
    </xdr:to>
    <xdr:pic>
      <xdr:nvPicPr>
        <xdr:cNvPr id="292014" name="Picture 20" descr="bell-curve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733675"/>
          <a:ext cx="4533900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0.47014</cdr:x>
      <cdr:y>0.05481</cdr:y>
    </cdr:from>
    <cdr:to>
      <cdr:x>0.57583</cdr:x>
      <cdr:y>0.13838</cdr:y>
    </cdr:to>
    <cdr:sp macro="" textlink="">
      <cdr:nvSpPr>
        <cdr:cNvPr id="293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6250" y="302276"/>
          <a:ext cx="884858" cy="460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Condensate  -</a:t>
          </a:r>
        </a:p>
        <a:p xmlns:a="http://schemas.openxmlformats.org/drawingml/2006/main">
          <a:pPr algn="ct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Wet Gas</a:t>
          </a:r>
        </a:p>
        <a:p xmlns:a="http://schemas.openxmlformats.org/drawingml/2006/main">
          <a:pPr algn="ct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Zone</a:t>
          </a:r>
        </a:p>
      </cdr:txBody>
    </cdr:sp>
  </cdr:relSizeAnchor>
  <cdr:relSizeAnchor xmlns:cdr="http://schemas.openxmlformats.org/drawingml/2006/chartDrawing">
    <cdr:from>
      <cdr:x>0.69476</cdr:x>
      <cdr:y>0.07152</cdr:y>
    </cdr:from>
    <cdr:to>
      <cdr:x>0.86753</cdr:x>
      <cdr:y>0.12508</cdr:y>
    </cdr:to>
    <cdr:sp macro="" textlink="">
      <cdr:nvSpPr>
        <cdr:cNvPr id="2938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6665" y="398272"/>
          <a:ext cx="1448109" cy="295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Dry Gas Window</a:t>
          </a:r>
        </a:p>
      </cdr:txBody>
    </cdr:sp>
  </cdr:relSizeAnchor>
  <cdr:relSizeAnchor xmlns:cdr="http://schemas.openxmlformats.org/drawingml/2006/chartDrawing">
    <cdr:from>
      <cdr:x>0.12373</cdr:x>
      <cdr:y>0.05481</cdr:y>
    </cdr:from>
    <cdr:to>
      <cdr:x>0.19708</cdr:x>
      <cdr:y>0.0849</cdr:y>
    </cdr:to>
    <cdr:sp macro="" textlink="">
      <cdr:nvSpPr>
        <cdr:cNvPr id="2938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5915" y="302276"/>
          <a:ext cx="614142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Immature</a:t>
          </a:r>
        </a:p>
      </cdr:txBody>
    </cdr:sp>
  </cdr:relSizeAnchor>
  <cdr:relSizeAnchor xmlns:cdr="http://schemas.openxmlformats.org/drawingml/2006/chartDrawing">
    <cdr:from>
      <cdr:x>0.29542</cdr:x>
      <cdr:y>0.05481</cdr:y>
    </cdr:from>
    <cdr:to>
      <cdr:x>0.38748</cdr:x>
      <cdr:y>0.0849</cdr:y>
    </cdr:to>
    <cdr:sp macro="" textlink="">
      <cdr:nvSpPr>
        <cdr:cNvPr id="2938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3355" y="302276"/>
          <a:ext cx="770852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Oil  Window</a:t>
          </a:r>
        </a:p>
      </cdr:txBody>
    </cdr:sp>
  </cdr:relSizeAnchor>
  <cdr:relSizeAnchor xmlns:cdr="http://schemas.openxmlformats.org/drawingml/2006/chartDrawing">
    <cdr:from>
      <cdr:x>0.73406</cdr:x>
      <cdr:y>0.81841</cdr:y>
    </cdr:from>
    <cdr:to>
      <cdr:x>0.91028</cdr:x>
      <cdr:y>0.84839</cdr:y>
    </cdr:to>
    <cdr:sp macro="" textlink="">
      <cdr:nvSpPr>
        <cdr:cNvPr id="2938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6063" y="4524502"/>
          <a:ext cx="1477113" cy="165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Overmature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0.54498</cdr:x>
      <cdr:y>0.05133</cdr:y>
    </cdr:from>
    <cdr:to>
      <cdr:x>0.57217</cdr:x>
      <cdr:y>0.4177</cdr:y>
    </cdr:to>
    <cdr:sp macro="" textlink="">
      <cdr:nvSpPr>
        <cdr:cNvPr id="292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6026" y="287387"/>
          <a:ext cx="227624" cy="2028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Condensate -Wet Gas Zone</a:t>
          </a:r>
        </a:p>
      </cdr:txBody>
    </cdr:sp>
  </cdr:relSizeAnchor>
  <cdr:relSizeAnchor xmlns:cdr="http://schemas.openxmlformats.org/drawingml/2006/chartDrawing">
    <cdr:from>
      <cdr:x>0.77929</cdr:x>
      <cdr:y>0.81231</cdr:y>
    </cdr:from>
    <cdr:to>
      <cdr:x>0.91695</cdr:x>
      <cdr:y>0.84448</cdr:y>
    </cdr:to>
    <cdr:sp macro="" textlink="">
      <cdr:nvSpPr>
        <cdr:cNvPr id="292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7729" y="4501078"/>
          <a:ext cx="1152603" cy="17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Overmature</a:t>
          </a:r>
        </a:p>
      </cdr:txBody>
    </cdr:sp>
  </cdr:relSizeAnchor>
  <cdr:relSizeAnchor xmlns:cdr="http://schemas.openxmlformats.org/drawingml/2006/chartDrawing">
    <cdr:from>
      <cdr:x>0.35022</cdr:x>
      <cdr:y>0.16085</cdr:y>
    </cdr:from>
    <cdr:to>
      <cdr:x>0.47207</cdr:x>
      <cdr:y>0.25882</cdr:y>
    </cdr:to>
    <cdr:sp macro="" textlink="">
      <cdr:nvSpPr>
        <cdr:cNvPr id="2928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5413" y="893810"/>
          <a:ext cx="1020168" cy="542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Intensive  Generation,</a:t>
          </a:r>
        </a:p>
        <a:p xmlns:a="http://schemas.openxmlformats.org/drawingml/2006/main">
          <a:pPr algn="l" rtl="0">
            <a:defRPr sz="1000"/>
          </a:pPr>
          <a:r>
            <a:rPr lang="en-US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Expulsion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6</xdr:col>
      <xdr:colOff>0</xdr:colOff>
      <xdr:row>54</xdr:row>
      <xdr:rowOff>0</xdr:rowOff>
    </xdr:to>
    <xdr:graphicFrame macro="">
      <xdr:nvGraphicFramePr>
        <xdr:cNvPr id="4313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4313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657225</xdr:colOff>
      <xdr:row>8</xdr:row>
      <xdr:rowOff>123825</xdr:rowOff>
    </xdr:from>
    <xdr:ext cx="1094530" cy="165943"/>
    <xdr:sp macro="" textlink="">
      <xdr:nvSpPr>
        <xdr:cNvPr id="43020" name="Text Box 12"/>
        <xdr:cNvSpPr txBox="1">
          <a:spLocks noChangeArrowheads="1"/>
        </xdr:cNvSpPr>
      </xdr:nvSpPr>
      <xdr:spPr bwMode="auto">
        <a:xfrm>
          <a:off x="2943225" y="1914525"/>
          <a:ext cx="1094530" cy="16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Good to excellent</a:t>
          </a:r>
        </a:p>
      </xdr:txBody>
    </xdr:sp>
    <xdr:clientData/>
  </xdr:oneCellAnchor>
  <xdr:twoCellAnchor>
    <xdr:from>
      <xdr:col>0</xdr:col>
      <xdr:colOff>0</xdr:colOff>
      <xdr:row>5</xdr:row>
      <xdr:rowOff>0</xdr:rowOff>
    </xdr:from>
    <xdr:to>
      <xdr:col>3</xdr:col>
      <xdr:colOff>0</xdr:colOff>
      <xdr:row>54</xdr:row>
      <xdr:rowOff>0</xdr:rowOff>
    </xdr:to>
    <xdr:graphicFrame macro="">
      <xdr:nvGraphicFramePr>
        <xdr:cNvPr id="431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12</xdr:col>
      <xdr:colOff>0</xdr:colOff>
      <xdr:row>54</xdr:row>
      <xdr:rowOff>0</xdr:rowOff>
    </xdr:to>
    <xdr:graphicFrame macro="">
      <xdr:nvGraphicFramePr>
        <xdr:cNvPr id="43137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15</xdr:col>
      <xdr:colOff>0</xdr:colOff>
      <xdr:row>54</xdr:row>
      <xdr:rowOff>0</xdr:rowOff>
    </xdr:to>
    <xdr:graphicFrame macro="">
      <xdr:nvGraphicFramePr>
        <xdr:cNvPr id="43138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219075</xdr:colOff>
      <xdr:row>9</xdr:row>
      <xdr:rowOff>123825</xdr:rowOff>
    </xdr:from>
    <xdr:to>
      <xdr:col>17</xdr:col>
      <xdr:colOff>704850</xdr:colOff>
      <xdr:row>13</xdr:row>
      <xdr:rowOff>57150</xdr:rowOff>
    </xdr:to>
    <xdr:sp macro="" textlink="">
      <xdr:nvSpPr>
        <xdr:cNvPr id="43072" name="Text Box 64"/>
        <xdr:cNvSpPr txBox="1">
          <a:spLocks noChangeArrowheads="1"/>
        </xdr:cNvSpPr>
      </xdr:nvSpPr>
      <xdr:spPr bwMode="auto">
        <a:xfrm>
          <a:off x="11649075" y="2105025"/>
          <a:ext cx="2009775" cy="695325"/>
        </a:xfrm>
        <a:prstGeom prst="rect">
          <a:avLst/>
        </a:prstGeom>
        <a:solidFill>
          <a:srgbClr val="6E6E9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E8E8E8"/>
              </a:solidFill>
              <a:latin typeface="Arial"/>
              <a:cs typeface="Arial"/>
            </a:rPr>
            <a:t>Labels may not be properly located unless the Excel view is set to 100%.</a:t>
          </a:r>
          <a:endParaRPr lang="en-US"/>
        </a:p>
      </xdr:txBody>
    </xdr:sp>
    <xdr:clientData/>
  </xdr:twoCellAnchor>
  <xdr:twoCellAnchor>
    <xdr:from>
      <xdr:col>15</xdr:col>
      <xdr:colOff>219075</xdr:colOff>
      <xdr:row>14</xdr:row>
      <xdr:rowOff>171450</xdr:rowOff>
    </xdr:from>
    <xdr:to>
      <xdr:col>17</xdr:col>
      <xdr:colOff>704850</xdr:colOff>
      <xdr:row>18</xdr:row>
      <xdr:rowOff>104775</xdr:rowOff>
    </xdr:to>
    <xdr:sp macro="" textlink="">
      <xdr:nvSpPr>
        <xdr:cNvPr id="43076" name="Text Box 68"/>
        <xdr:cNvSpPr txBox="1">
          <a:spLocks noChangeArrowheads="1"/>
        </xdr:cNvSpPr>
      </xdr:nvSpPr>
      <xdr:spPr bwMode="auto">
        <a:xfrm>
          <a:off x="11649075" y="3105150"/>
          <a:ext cx="2009775" cy="695325"/>
        </a:xfrm>
        <a:prstGeom prst="rect">
          <a:avLst/>
        </a:prstGeom>
        <a:solidFill>
          <a:srgbClr val="6E6E9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E8E8E8"/>
              </a:solidFill>
              <a:latin typeface="Arial"/>
              <a:cs typeface="Arial"/>
            </a:rPr>
            <a:t>Some values may exceed the chart ranges.</a:t>
          </a:r>
          <a:endParaRPr lang="en-US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1</xdr:col>
      <xdr:colOff>704850</xdr:colOff>
      <xdr:row>1</xdr:row>
      <xdr:rowOff>123825</xdr:rowOff>
    </xdr:to>
    <xdr:pic>
      <xdr:nvPicPr>
        <xdr:cNvPr id="43141" name="Picture 70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4192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0.4976</cdr:x>
      <cdr:y>0.4953</cdr:y>
    </cdr:from>
    <cdr:to>
      <cdr:x>0.523</cdr:x>
      <cdr:y>0.50594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437" y="4631256"/>
          <a:ext cx="58307" cy="99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0.1039</cdr:x>
      <cdr:y>0.06869</cdr:y>
    </cdr:from>
    <cdr:to>
      <cdr:x>0.24504</cdr:x>
      <cdr:y>0.26022</cdr:y>
    </cdr:to>
    <cdr:sp macro="" textlink="">
      <cdr:nvSpPr>
        <cdr:cNvPr id="219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674" y="645034"/>
          <a:ext cx="323990" cy="1789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Terrestrial gas-prone</a:t>
          </a:r>
        </a:p>
        <a:p xmlns:a="http://schemas.openxmlformats.org/drawingml/2006/main">
          <a:pPr algn="r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0.52756</cdr:x>
      <cdr:y>0.0677</cdr:y>
    </cdr:from>
    <cdr:to>
      <cdr:x>0.62293</cdr:x>
      <cdr:y>0.19613</cdr:y>
    </cdr:to>
    <cdr:sp macro="" textlink="">
      <cdr:nvSpPr>
        <cdr:cNvPr id="219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4195" y="635785"/>
          <a:ext cx="218928" cy="1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Marine oil-prone</a:t>
          </a:r>
        </a:p>
        <a:p xmlns:a="http://schemas.openxmlformats.org/drawingml/2006/main">
          <a:pPr algn="just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just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just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just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0.2944</cdr:x>
      <cdr:y>0.0677</cdr:y>
    </cdr:from>
    <cdr:to>
      <cdr:x>0.42308</cdr:x>
      <cdr:y>0.21964</cdr:y>
    </cdr:to>
    <cdr:sp macro="" textlink="">
      <cdr:nvSpPr>
        <cdr:cNvPr id="2191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979" y="635785"/>
          <a:ext cx="295386" cy="1419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Mixed oil-gas-prone</a:t>
          </a:r>
        </a:p>
      </cdr:txBody>
    </cdr:sp>
  </cdr:relSizeAnchor>
  <cdr:relSizeAnchor xmlns:cdr="http://schemas.openxmlformats.org/drawingml/2006/chartDrawing">
    <cdr:from>
      <cdr:x>0.75496</cdr:x>
      <cdr:y>0.06696</cdr:y>
    </cdr:from>
    <cdr:to>
      <cdr:x>0.85872</cdr:x>
      <cdr:y>0.2137</cdr:y>
    </cdr:to>
    <cdr:sp macro="" textlink="">
      <cdr:nvSpPr>
        <cdr:cNvPr id="21914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6211" y="628848"/>
          <a:ext cx="238179" cy="1371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Lacustrine oil-prone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0.34472</cdr:x>
      <cdr:y>0.07686</cdr:y>
    </cdr:from>
    <cdr:to>
      <cdr:x>0.9215</cdr:x>
      <cdr:y>0.1063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93" y="721336"/>
          <a:ext cx="1324015" cy="275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Good to excellent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0.13313</cdr:x>
      <cdr:y>0.06696</cdr:y>
    </cdr:from>
    <cdr:to>
      <cdr:x>0.22036</cdr:x>
      <cdr:y>0.35648</cdr:y>
    </cdr:to>
    <cdr:sp macro="" textlink="">
      <cdr:nvSpPr>
        <cdr:cNvPr id="220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782" y="628848"/>
          <a:ext cx="200225" cy="2705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Low maturity or overmature source rock</a:t>
          </a:r>
        </a:p>
      </cdr:txBody>
    </cdr:sp>
  </cdr:relSizeAnchor>
  <cdr:relSizeAnchor xmlns:cdr="http://schemas.openxmlformats.org/drawingml/2006/chartDrawing">
    <cdr:from>
      <cdr:x>0.49377</cdr:x>
      <cdr:y>0.05879</cdr:y>
    </cdr:from>
    <cdr:to>
      <cdr:x>0.85896</cdr:x>
      <cdr:y>0.33</cdr:y>
    </cdr:to>
    <cdr:sp macro="" textlink="">
      <cdr:nvSpPr>
        <cdr:cNvPr id="22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6636" y="552546"/>
          <a:ext cx="838304" cy="2534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Oil/gas production or contamination</a:t>
          </a:r>
          <a:endParaRPr lang="en-US" sz="8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0">
            <a:defRPr sz="1000"/>
          </a:pPr>
          <a:endParaRPr lang="en-US" sz="800" b="1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0.22012</cdr:x>
      <cdr:y>0.07488</cdr:y>
    </cdr:from>
    <cdr:to>
      <cdr:x>0.30303</cdr:x>
      <cdr:y>0.26542</cdr:y>
    </cdr:to>
    <cdr:sp macro="" textlink="">
      <cdr:nvSpPr>
        <cdr:cNvPr id="220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457" y="702839"/>
          <a:ext cx="190324" cy="17803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Low  maturity  source  rock</a:t>
          </a:r>
        </a:p>
      </cdr:txBody>
    </cdr:sp>
  </cdr:relSizeAnchor>
  <cdr:relSizeAnchor xmlns:cdr="http://schemas.openxmlformats.org/drawingml/2006/chartDrawing">
    <cdr:from>
      <cdr:x>0.34549</cdr:x>
      <cdr:y>0.07562</cdr:y>
    </cdr:from>
    <cdr:to>
      <cdr:x>0.42615</cdr:x>
      <cdr:y>0.25625</cdr:y>
    </cdr:to>
    <cdr:sp macro="" textlink="">
      <cdr:nvSpPr>
        <cdr:cNvPr id="22016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780" y="705875"/>
          <a:ext cx="184409" cy="1686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18288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Mature stained source rock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0.29081</cdr:x>
      <cdr:y>0.06325</cdr:y>
    </cdr:from>
    <cdr:to>
      <cdr:x>0.3634</cdr:x>
      <cdr:y>0.14157</cdr:y>
    </cdr:to>
    <cdr:sp macro="" textlink="">
      <cdr:nvSpPr>
        <cdr:cNvPr id="221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792" y="590407"/>
          <a:ext cx="165943" cy="731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Oil  window</a:t>
          </a:r>
        </a:p>
      </cdr:txBody>
    </cdr:sp>
  </cdr:relSizeAnchor>
  <cdr:relSizeAnchor xmlns:cdr="http://schemas.openxmlformats.org/drawingml/2006/chartDrawing">
    <cdr:from>
      <cdr:x>0.4607</cdr:x>
      <cdr:y>0.06325</cdr:y>
    </cdr:from>
    <cdr:to>
      <cdr:x>0.58099</cdr:x>
      <cdr:y>0.29758</cdr:y>
    </cdr:to>
    <cdr:sp macro="" textlink="">
      <cdr:nvSpPr>
        <cdr:cNvPr id="22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0726" y="594166"/>
          <a:ext cx="276135" cy="2189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Condensate - wet gas  zone</a:t>
          </a:r>
        </a:p>
      </cdr:txBody>
    </cdr:sp>
  </cdr:relSizeAnchor>
  <cdr:relSizeAnchor xmlns:cdr="http://schemas.openxmlformats.org/drawingml/2006/chartDrawing">
    <cdr:from>
      <cdr:x>0.12834</cdr:x>
      <cdr:y>0.06844</cdr:y>
    </cdr:from>
    <cdr:to>
      <cdr:x>0.20093</cdr:x>
      <cdr:y>0.13225</cdr:y>
    </cdr:to>
    <cdr:sp macro="" textlink="">
      <cdr:nvSpPr>
        <cdr:cNvPr id="2211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85" y="638853"/>
          <a:ext cx="165943" cy="595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Immature</a:t>
          </a:r>
        </a:p>
      </cdr:txBody>
    </cdr:sp>
  </cdr:relSizeAnchor>
  <cdr:relSizeAnchor xmlns:cdr="http://schemas.openxmlformats.org/drawingml/2006/chartDrawing">
    <cdr:from>
      <cdr:x>0.66366</cdr:x>
      <cdr:y>0.06325</cdr:y>
    </cdr:from>
    <cdr:to>
      <cdr:x>0.80073</cdr:x>
      <cdr:y>0.184</cdr:y>
    </cdr:to>
    <cdr:sp macro="" textlink="">
      <cdr:nvSpPr>
        <cdr:cNvPr id="22118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6634" y="594166"/>
          <a:ext cx="314640" cy="1128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91440" tIns="45720" rIns="91440" bIns="45720" anchor="ctr" upright="1"/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Dry gas window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11</xdr:col>
      <xdr:colOff>0</xdr:colOff>
      <xdr:row>34</xdr:row>
      <xdr:rowOff>0</xdr:rowOff>
    </xdr:to>
    <xdr:graphicFrame macro="">
      <xdr:nvGraphicFramePr>
        <xdr:cNvPr id="827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19</xdr:row>
      <xdr:rowOff>180975</xdr:rowOff>
    </xdr:from>
    <xdr:to>
      <xdr:col>6</xdr:col>
      <xdr:colOff>104775</xdr:colOff>
      <xdr:row>21</xdr:row>
      <xdr:rowOff>47625</xdr:rowOff>
    </xdr:to>
    <xdr:sp macro="" textlink="">
      <xdr:nvSpPr>
        <xdr:cNvPr id="8273" name="Text Box 28"/>
        <xdr:cNvSpPr txBox="1">
          <a:spLocks noChangeArrowheads="1"/>
        </xdr:cNvSpPr>
      </xdr:nvSpPr>
      <xdr:spPr bwMode="auto">
        <a:xfrm>
          <a:off x="4572000" y="38004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5</xdr:row>
      <xdr:rowOff>28575</xdr:rowOff>
    </xdr:from>
    <xdr:to>
      <xdr:col>22</xdr:col>
      <xdr:colOff>0</xdr:colOff>
      <xdr:row>34</xdr:row>
      <xdr:rowOff>0</xdr:rowOff>
    </xdr:to>
    <xdr:graphicFrame macro="">
      <xdr:nvGraphicFramePr>
        <xdr:cNvPr id="8274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0</xdr:row>
      <xdr:rowOff>0</xdr:rowOff>
    </xdr:from>
    <xdr:to>
      <xdr:col>1</xdr:col>
      <xdr:colOff>447675</xdr:colOff>
      <xdr:row>2</xdr:row>
      <xdr:rowOff>123825</xdr:rowOff>
    </xdr:to>
    <xdr:pic>
      <xdr:nvPicPr>
        <xdr:cNvPr id="8275" name="Picture 33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1715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0</xdr:row>
      <xdr:rowOff>9525</xdr:rowOff>
    </xdr:from>
    <xdr:to>
      <xdr:col>12</xdr:col>
      <xdr:colOff>323850</xdr:colOff>
      <xdr:row>2</xdr:row>
      <xdr:rowOff>142875</xdr:rowOff>
    </xdr:to>
    <xdr:pic>
      <xdr:nvPicPr>
        <xdr:cNvPr id="8276" name="Picture 34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9525"/>
          <a:ext cx="10763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0</xdr:row>
      <xdr:rowOff>9525</xdr:rowOff>
    </xdr:from>
    <xdr:to>
      <xdr:col>22</xdr:col>
      <xdr:colOff>0</xdr:colOff>
      <xdr:row>2</xdr:row>
      <xdr:rowOff>123825</xdr:rowOff>
    </xdr:to>
    <xdr:pic>
      <xdr:nvPicPr>
        <xdr:cNvPr id="8277" name="Picture 35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95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0.25403</cdr:x>
      <cdr:y>0.06759</cdr:y>
    </cdr:from>
    <cdr:to>
      <cdr:x>0.37475</cdr:x>
      <cdr:y>0.14704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9245" y="370826"/>
          <a:ext cx="1011944" cy="435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 </a:t>
          </a:r>
          <a:endParaRPr lang="en-US" sz="10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oil-prone</a:t>
          </a: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usually lacustrine</a:t>
          </a:r>
        </a:p>
      </cdr:txBody>
    </cdr:sp>
  </cdr:relSizeAnchor>
  <cdr:relSizeAnchor xmlns:cdr="http://schemas.openxmlformats.org/drawingml/2006/chartDrawing">
    <cdr:from>
      <cdr:x>0.609</cdr:x>
      <cdr:y>0.07888</cdr:y>
    </cdr:from>
    <cdr:to>
      <cdr:x>0.70983</cdr:x>
      <cdr:y>0.15833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4633" y="432767"/>
          <a:ext cx="845167" cy="435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</a:t>
          </a:r>
          <a:endParaRPr lang="en-US" sz="10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oil-prone</a:t>
          </a: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usually marine</a:t>
          </a:r>
        </a:p>
      </cdr:txBody>
    </cdr:sp>
  </cdr:relSizeAnchor>
  <cdr:relSizeAnchor xmlns:cdr="http://schemas.openxmlformats.org/drawingml/2006/chartDrawing">
    <cdr:from>
      <cdr:x>0.79557</cdr:x>
      <cdr:y>0.30869</cdr:y>
    </cdr:from>
    <cdr:to>
      <cdr:x>0.91339</cdr:x>
      <cdr:y>0.36396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8430" y="1693597"/>
          <a:ext cx="987642" cy="303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Mixed 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II-III</a:t>
          </a:r>
          <a:endParaRPr lang="en-US" sz="10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oil-gas-prone</a:t>
          </a:r>
        </a:p>
      </cdr:txBody>
    </cdr:sp>
  </cdr:relSizeAnchor>
  <cdr:relSizeAnchor xmlns:cdr="http://schemas.openxmlformats.org/drawingml/2006/chartDrawing">
    <cdr:from>
      <cdr:x>0.8248</cdr:x>
      <cdr:y>0.59817</cdr:y>
    </cdr:from>
    <cdr:to>
      <cdr:x>0.89577</cdr:x>
      <cdr:y>0.65344</cdr:y>
    </cdr:to>
    <cdr:sp macro="" textlink="">
      <cdr:nvSpPr>
        <cdr:cNvPr id="92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13455" y="3281800"/>
          <a:ext cx="594906" cy="303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III</a:t>
          </a:r>
          <a:endParaRPr lang="en-US" sz="10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gas-prone</a:t>
          </a:r>
        </a:p>
      </cdr:txBody>
    </cdr:sp>
  </cdr:relSizeAnchor>
  <cdr:relSizeAnchor xmlns:cdr="http://schemas.openxmlformats.org/drawingml/2006/chartDrawing">
    <cdr:from>
      <cdr:x>0.0916</cdr:x>
      <cdr:y>0.67674</cdr:y>
    </cdr:from>
    <cdr:to>
      <cdr:x>0.14804</cdr:x>
      <cdr:y>0.72931</cdr:y>
    </cdr:to>
    <cdr:sp macro="" textlink="">
      <cdr:nvSpPr>
        <cdr:cNvPr id="92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7792" y="3712866"/>
          <a:ext cx="473078" cy="288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Organic</a:t>
          </a: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Lean</a:t>
          </a:r>
        </a:p>
      </cdr:txBody>
    </cdr:sp>
  </cdr:relSizeAnchor>
  <cdr:relSizeAnchor xmlns:cdr="http://schemas.openxmlformats.org/drawingml/2006/chartDrawing">
    <cdr:from>
      <cdr:x>0.08671</cdr:x>
      <cdr:y>0.73984</cdr:y>
    </cdr:from>
    <cdr:to>
      <cdr:x>0.09832</cdr:x>
      <cdr:y>0.83854</cdr:y>
    </cdr:to>
    <cdr:sp macro="" textlink="">
      <cdr:nvSpPr>
        <cdr:cNvPr id="922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31095" y="4071603"/>
          <a:ext cx="97481" cy="5427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0.84567</cdr:x>
      <cdr:y>0.80736</cdr:y>
    </cdr:from>
    <cdr:to>
      <cdr:x>0.90875</cdr:x>
      <cdr:y>0.86263</cdr:y>
    </cdr:to>
    <cdr:sp macro="" textlink="">
      <cdr:nvSpPr>
        <cdr:cNvPr id="922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8407" y="4429500"/>
          <a:ext cx="528734" cy="303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TYPE IV</a:t>
          </a:r>
          <a:endParaRPr lang="en-US" sz="1000" b="1" i="1" u="none" strike="noStrike" baseline="0">
            <a:solidFill>
              <a:srgbClr val="FF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900" b="1" i="1" u="none" strike="noStrike" baseline="0">
              <a:solidFill>
                <a:srgbClr val="FF0000"/>
              </a:solidFill>
              <a:latin typeface="Arial"/>
              <a:cs typeface="Arial"/>
            </a:rPr>
            <a:t>inert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E8E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E8E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1:AO1252"/>
  <sheetViews>
    <sheetView zoomScale="65" workbookViewId="0">
      <selection activeCell="F8" sqref="F8"/>
    </sheetView>
  </sheetViews>
  <sheetFormatPr defaultRowHeight="15" x14ac:dyDescent="0.2"/>
  <cols>
    <col min="1" max="2" width="0.21875" customWidth="1"/>
    <col min="3" max="3" width="15.44140625" bestFit="1" customWidth="1"/>
    <col min="4" max="4" width="15.44140625" customWidth="1"/>
    <col min="5" max="5" width="9.44140625" customWidth="1"/>
    <col min="8" max="8" width="13.88671875" customWidth="1"/>
    <col min="12" max="12" width="10" customWidth="1"/>
    <col min="18" max="18" width="10.33203125" bestFit="1" customWidth="1"/>
    <col min="23" max="23" width="9.44140625" bestFit="1" customWidth="1"/>
    <col min="26" max="27" width="8.88671875" style="57"/>
  </cols>
  <sheetData>
    <row r="1" spans="3:41" ht="20.25" x14ac:dyDescent="0.3">
      <c r="D1" s="28" t="s">
        <v>55</v>
      </c>
      <c r="E1" s="22"/>
      <c r="F1" s="22"/>
      <c r="G1" s="22"/>
      <c r="H1" s="22"/>
    </row>
    <row r="2" spans="3:41" ht="20.25" x14ac:dyDescent="0.3">
      <c r="D2" s="28" t="s">
        <v>56</v>
      </c>
      <c r="E2" s="22"/>
      <c r="F2" s="22"/>
      <c r="G2" s="22"/>
      <c r="H2" s="22"/>
    </row>
    <row r="3" spans="3:41" ht="15.75" x14ac:dyDescent="0.25">
      <c r="D3" s="1" t="s">
        <v>46</v>
      </c>
    </row>
    <row r="4" spans="3:41" x14ac:dyDescent="0.2">
      <c r="D4" t="s">
        <v>47</v>
      </c>
    </row>
    <row r="6" spans="3:41" x14ac:dyDescent="0.2">
      <c r="D6" t="s">
        <v>43</v>
      </c>
      <c r="F6" s="41" t="str">
        <f>IF(AJ15&amp;AE15&amp;AF15&amp;D15&lt;&gt;"",IF(AJ15&lt;&gt;"",AJ15&amp;", ","")&amp;IF(AE15&lt;&gt;"",AE15&amp;", ","")&amp;IF(AF15&lt;&gt;"",AF15,"")&amp;IF(AE15&amp;AF15="",D15,""),"")</f>
        <v>KENTUCKY, Smith, Wayne, West Virginia</v>
      </c>
      <c r="L6" t="s">
        <v>100</v>
      </c>
      <c r="M6" t="str">
        <f>AN15</f>
        <v>BH-49853</v>
      </c>
    </row>
    <row r="7" spans="3:41" x14ac:dyDescent="0.2">
      <c r="D7" t="s">
        <v>44</v>
      </c>
      <c r="F7" s="198" t="s">
        <v>130</v>
      </c>
      <c r="G7" s="6"/>
      <c r="H7" s="6"/>
      <c r="I7" s="6"/>
      <c r="J7" s="6"/>
      <c r="K7" s="6"/>
    </row>
    <row r="8" spans="3:41" x14ac:dyDescent="0.2">
      <c r="D8" t="s">
        <v>45</v>
      </c>
      <c r="F8" s="3" t="str">
        <f>Y15</f>
        <v>BH-49853</v>
      </c>
      <c r="G8" s="6"/>
      <c r="H8" s="6"/>
      <c r="I8" s="6"/>
      <c r="J8" s="6"/>
      <c r="K8" s="6"/>
    </row>
    <row r="9" spans="3:41" x14ac:dyDescent="0.2">
      <c r="D9" s="27" t="s">
        <v>54</v>
      </c>
      <c r="E9" s="15"/>
      <c r="F9" s="15"/>
      <c r="G9" s="15"/>
      <c r="H9" s="15"/>
      <c r="I9" s="15"/>
      <c r="J9" s="15"/>
      <c r="K9" s="15"/>
      <c r="L9" s="15"/>
    </row>
    <row r="10" spans="3:41" x14ac:dyDescent="0.2">
      <c r="D10" t="s">
        <v>77</v>
      </c>
      <c r="F10" s="6"/>
      <c r="G10" s="6"/>
      <c r="H10" s="6"/>
      <c r="I10" s="6"/>
      <c r="J10" s="6"/>
      <c r="K10" s="6">
        <f>MIN(K15:K514)</f>
        <v>1.208</v>
      </c>
      <c r="L10">
        <f>MIN(L15:L514)</f>
        <v>0</v>
      </c>
      <c r="N10">
        <f>MIN(N15:N514)</f>
        <v>0.98</v>
      </c>
      <c r="S10" s="37">
        <f>MIN(S15:S514)</f>
        <v>71.953011679404298</v>
      </c>
      <c r="V10" s="37">
        <f>MIN(V15:V514)</f>
        <v>76.991028325875803</v>
      </c>
      <c r="X10" t="e">
        <f>MIN(Report!#REF!:Report!#REF!)</f>
        <v>#REF!</v>
      </c>
    </row>
    <row r="11" spans="3:41" x14ac:dyDescent="0.2">
      <c r="F11" s="16" t="s">
        <v>48</v>
      </c>
      <c r="G11" s="9">
        <f>MIN(G15:G514)</f>
        <v>11141.9</v>
      </c>
      <c r="K11">
        <f>MAX(K15:K514)</f>
        <v>4.7510000000000003</v>
      </c>
      <c r="L11">
        <f>MAX(L15:L514)</f>
        <v>0</v>
      </c>
      <c r="N11">
        <f>MAX(N15:N514)</f>
        <v>4.83</v>
      </c>
      <c r="S11" s="37">
        <f>MAX(S15:S514)</f>
        <v>101.66280622408</v>
      </c>
      <c r="V11" s="37">
        <f>MAX(V15:V514)</f>
        <v>95.747094785657794</v>
      </c>
      <c r="X11" t="e">
        <f>MIN(Report!#REF!:Report!#REF!)</f>
        <v>#REF!</v>
      </c>
    </row>
    <row r="12" spans="3:41" ht="15.75" x14ac:dyDescent="0.25">
      <c r="F12" s="16" t="s">
        <v>49</v>
      </c>
      <c r="G12" s="35">
        <f>MAX(G15:G514)</f>
        <v>11197.3</v>
      </c>
      <c r="J12" s="34"/>
      <c r="L12" s="29" t="s">
        <v>57</v>
      </c>
      <c r="M12" s="15"/>
      <c r="N12" s="15"/>
      <c r="O12" s="15"/>
      <c r="P12" s="15"/>
      <c r="Q12" s="15"/>
      <c r="R12" s="15"/>
    </row>
    <row r="13" spans="3:41" ht="15.75" x14ac:dyDescent="0.25">
      <c r="C13" s="1" t="s">
        <v>12</v>
      </c>
      <c r="D13" s="1" t="s">
        <v>41</v>
      </c>
      <c r="E13" s="1" t="s">
        <v>14</v>
      </c>
      <c r="F13" s="7" t="s">
        <v>16</v>
      </c>
      <c r="G13" s="1" t="s">
        <v>8</v>
      </c>
      <c r="H13" s="1" t="s">
        <v>39</v>
      </c>
      <c r="I13" s="1" t="s">
        <v>11</v>
      </c>
      <c r="J13" s="1" t="s">
        <v>11</v>
      </c>
      <c r="K13" s="1" t="s">
        <v>111</v>
      </c>
      <c r="L13" s="32" t="s">
        <v>110</v>
      </c>
      <c r="M13" s="30"/>
      <c r="N13" s="30"/>
      <c r="O13" s="30"/>
      <c r="P13" s="31"/>
      <c r="Q13" s="31"/>
      <c r="R13" s="31"/>
      <c r="S13" s="199" t="s">
        <v>60</v>
      </c>
      <c r="T13" s="199"/>
      <c r="U13" s="199"/>
      <c r="V13" s="199"/>
      <c r="W13" s="199"/>
    </row>
    <row r="14" spans="3:41" ht="15.75" x14ac:dyDescent="0.25">
      <c r="C14" s="1" t="s">
        <v>13</v>
      </c>
      <c r="D14" s="1" t="s">
        <v>40</v>
      </c>
      <c r="E14" s="1" t="s">
        <v>15</v>
      </c>
      <c r="F14" s="8" t="s">
        <v>15</v>
      </c>
      <c r="G14" s="1" t="s">
        <v>9</v>
      </c>
      <c r="H14" s="1" t="s">
        <v>40</v>
      </c>
      <c r="I14" s="1" t="s">
        <v>42</v>
      </c>
      <c r="J14" s="1" t="s">
        <v>33</v>
      </c>
      <c r="K14" s="1" t="s">
        <v>0</v>
      </c>
      <c r="L14" s="14" t="s">
        <v>0</v>
      </c>
      <c r="M14" s="1" t="s">
        <v>1</v>
      </c>
      <c r="N14" s="1" t="s">
        <v>2</v>
      </c>
      <c r="O14" s="1" t="s">
        <v>3</v>
      </c>
      <c r="P14" s="1" t="s">
        <v>4</v>
      </c>
      <c r="Q14" s="1" t="s">
        <v>35</v>
      </c>
      <c r="R14" s="1" t="s">
        <v>58</v>
      </c>
      <c r="S14" s="1" t="s">
        <v>5</v>
      </c>
      <c r="T14" s="1" t="s">
        <v>10</v>
      </c>
      <c r="U14" s="1" t="s">
        <v>62</v>
      </c>
      <c r="V14" s="1" t="s">
        <v>7</v>
      </c>
      <c r="W14" s="1" t="s">
        <v>6</v>
      </c>
      <c r="X14" s="39" t="s">
        <v>63</v>
      </c>
      <c r="Y14" s="39" t="s">
        <v>64</v>
      </c>
      <c r="Z14" s="58" t="s">
        <v>65</v>
      </c>
      <c r="AA14" s="58" t="s">
        <v>66</v>
      </c>
      <c r="AB14" s="39" t="s">
        <v>67</v>
      </c>
      <c r="AC14" s="39" t="s">
        <v>68</v>
      </c>
      <c r="AD14" s="39" t="s">
        <v>69</v>
      </c>
      <c r="AE14" s="39" t="s">
        <v>70</v>
      </c>
      <c r="AF14" s="39" t="s">
        <v>71</v>
      </c>
      <c r="AG14" s="39" t="s">
        <v>72</v>
      </c>
      <c r="AH14" s="39"/>
      <c r="AI14" s="39" t="s">
        <v>73</v>
      </c>
      <c r="AJ14" s="40" t="s">
        <v>74</v>
      </c>
      <c r="AK14" s="40" t="s">
        <v>75</v>
      </c>
      <c r="AL14" s="40" t="s">
        <v>76</v>
      </c>
      <c r="AM14" s="40" t="s">
        <v>90</v>
      </c>
      <c r="AN14" s="40" t="s">
        <v>101</v>
      </c>
      <c r="AO14" s="51" t="s">
        <v>91</v>
      </c>
    </row>
    <row r="15" spans="3:41" x14ac:dyDescent="0.2">
      <c r="C15">
        <v>3401858287</v>
      </c>
      <c r="D15" s="100" t="s">
        <v>118</v>
      </c>
      <c r="E15" s="94">
        <v>11141.9</v>
      </c>
      <c r="F15" s="3"/>
      <c r="G15" s="9">
        <v>11141.9</v>
      </c>
      <c r="H15" s="3" t="s">
        <v>119</v>
      </c>
      <c r="I15" s="3" t="s">
        <v>120</v>
      </c>
      <c r="J15" s="3" t="s">
        <v>129</v>
      </c>
      <c r="K15" s="33">
        <v>4.7510000000000003</v>
      </c>
      <c r="M15">
        <v>4.5489439999999997</v>
      </c>
      <c r="N15">
        <v>4.83</v>
      </c>
      <c r="O15">
        <v>0.17</v>
      </c>
      <c r="P15">
        <v>453</v>
      </c>
      <c r="Q15" s="3" t="s">
        <v>121</v>
      </c>
      <c r="R15" s="3" t="s">
        <v>122</v>
      </c>
      <c r="S15" s="18">
        <v>101.66280622408</v>
      </c>
      <c r="T15" s="18">
        <v>3.57819410204461</v>
      </c>
      <c r="U15" s="18">
        <v>28.4117641448975</v>
      </c>
      <c r="V15" s="18">
        <v>95.747094785657794</v>
      </c>
      <c r="W15" s="52">
        <v>0.48501667380332902</v>
      </c>
      <c r="Y15" t="s">
        <v>127</v>
      </c>
      <c r="Z15" s="57" t="s">
        <v>123</v>
      </c>
      <c r="AD15" s="94"/>
      <c r="AE15" t="s">
        <v>124</v>
      </c>
      <c r="AF15" t="s">
        <v>125</v>
      </c>
      <c r="AJ15" t="s">
        <v>128</v>
      </c>
      <c r="AN15" t="s">
        <v>127</v>
      </c>
      <c r="AO15" s="17"/>
    </row>
    <row r="16" spans="3:41" x14ac:dyDescent="0.2">
      <c r="C16">
        <v>3401858289</v>
      </c>
      <c r="D16" s="100" t="s">
        <v>118</v>
      </c>
      <c r="E16">
        <v>11155.9</v>
      </c>
      <c r="F16" s="3"/>
      <c r="G16" s="9">
        <v>11155.9</v>
      </c>
      <c r="H16" s="3" t="s">
        <v>119</v>
      </c>
      <c r="I16" s="3" t="s">
        <v>120</v>
      </c>
      <c r="J16" s="3" t="s">
        <v>129</v>
      </c>
      <c r="K16" s="33">
        <v>1.3620000000000001</v>
      </c>
      <c r="M16">
        <v>1.0843370000000001</v>
      </c>
      <c r="N16">
        <v>0.98</v>
      </c>
      <c r="O16">
        <v>1.28</v>
      </c>
      <c r="P16">
        <v>447</v>
      </c>
      <c r="Q16" s="3" t="s">
        <v>126</v>
      </c>
      <c r="R16" s="3" t="s">
        <v>122</v>
      </c>
      <c r="S16" s="18">
        <v>71.953011679404298</v>
      </c>
      <c r="T16" s="18">
        <v>93.979439896458899</v>
      </c>
      <c r="U16" s="18">
        <v>0.765625059604645</v>
      </c>
      <c r="V16" s="18">
        <v>79.613608935856107</v>
      </c>
      <c r="W16" s="52">
        <v>0.525271415710449</v>
      </c>
      <c r="Z16" s="57" t="s">
        <v>123</v>
      </c>
      <c r="AE16" t="s">
        <v>124</v>
      </c>
      <c r="AF16" t="s">
        <v>125</v>
      </c>
      <c r="AO16" s="17"/>
    </row>
    <row r="17" spans="3:41" x14ac:dyDescent="0.2">
      <c r="C17">
        <v>3401858291</v>
      </c>
      <c r="D17" s="100" t="s">
        <v>118</v>
      </c>
      <c r="E17">
        <v>11167.3</v>
      </c>
      <c r="F17" s="3"/>
      <c r="G17" s="9">
        <v>11167.3</v>
      </c>
      <c r="H17" s="3" t="s">
        <v>119</v>
      </c>
      <c r="I17" s="3" t="s">
        <v>120</v>
      </c>
      <c r="J17" s="3" t="s">
        <v>129</v>
      </c>
      <c r="K17" s="33">
        <v>1.732</v>
      </c>
      <c r="M17">
        <v>1.512097</v>
      </c>
      <c r="N17">
        <v>1.43</v>
      </c>
      <c r="O17">
        <v>0.62</v>
      </c>
      <c r="P17">
        <v>460</v>
      </c>
      <c r="Q17" s="3" t="s">
        <v>121</v>
      </c>
      <c r="R17" s="3" t="s">
        <v>122</v>
      </c>
      <c r="S17" s="18">
        <v>82.563507364198202</v>
      </c>
      <c r="T17" s="18">
        <v>35.796767018959102</v>
      </c>
      <c r="U17" s="18">
        <v>2.3064515590667698</v>
      </c>
      <c r="V17" s="18">
        <v>87.303508236556894</v>
      </c>
      <c r="W17" s="52">
        <v>0.513952076435089</v>
      </c>
      <c r="Z17" s="57" t="s">
        <v>123</v>
      </c>
      <c r="AE17" t="s">
        <v>124</v>
      </c>
      <c r="AF17" t="s">
        <v>125</v>
      </c>
      <c r="AO17" s="17"/>
    </row>
    <row r="18" spans="3:41" x14ac:dyDescent="0.2">
      <c r="C18">
        <v>3401858293</v>
      </c>
      <c r="D18" s="100" t="s">
        <v>118</v>
      </c>
      <c r="E18">
        <v>11178.3</v>
      </c>
      <c r="F18" s="3"/>
      <c r="G18" s="9">
        <v>11178.3</v>
      </c>
      <c r="H18" s="3" t="s">
        <v>119</v>
      </c>
      <c r="I18" s="3" t="s">
        <v>120</v>
      </c>
      <c r="J18" s="3" t="s">
        <v>129</v>
      </c>
      <c r="K18" s="33">
        <v>1.208</v>
      </c>
      <c r="M18">
        <v>0.94861660000000003</v>
      </c>
      <c r="N18">
        <v>1.01</v>
      </c>
      <c r="O18">
        <v>0.24</v>
      </c>
      <c r="P18">
        <v>446</v>
      </c>
      <c r="Q18" s="3" t="s">
        <v>126</v>
      </c>
      <c r="R18" s="3" t="s">
        <v>122</v>
      </c>
      <c r="S18" s="18">
        <v>83.609270733713302</v>
      </c>
      <c r="T18" s="18">
        <v>19.867549224799799</v>
      </c>
      <c r="U18" s="18">
        <v>4.2083334922790501</v>
      </c>
      <c r="V18" s="18">
        <v>78.527866215105902</v>
      </c>
      <c r="W18" s="52">
        <v>0.48432990908622697</v>
      </c>
      <c r="Z18" s="57" t="s">
        <v>123</v>
      </c>
      <c r="AE18" t="s">
        <v>124</v>
      </c>
      <c r="AF18" t="s">
        <v>125</v>
      </c>
      <c r="AO18" s="17"/>
    </row>
    <row r="19" spans="3:41" x14ac:dyDescent="0.2">
      <c r="C19">
        <v>3401858295</v>
      </c>
      <c r="D19" s="100" t="s">
        <v>118</v>
      </c>
      <c r="E19">
        <v>11191</v>
      </c>
      <c r="F19" s="3"/>
      <c r="G19" s="9">
        <v>11191</v>
      </c>
      <c r="H19" s="3" t="s">
        <v>119</v>
      </c>
      <c r="I19" s="3" t="s">
        <v>120</v>
      </c>
      <c r="J19" s="3" t="s">
        <v>129</v>
      </c>
      <c r="K19" s="33">
        <v>1.514</v>
      </c>
      <c r="M19">
        <v>1.1656439999999999</v>
      </c>
      <c r="N19">
        <v>1.22</v>
      </c>
      <c r="O19">
        <v>0.84</v>
      </c>
      <c r="P19">
        <v>452</v>
      </c>
      <c r="Q19" s="3" t="s">
        <v>126</v>
      </c>
      <c r="R19" s="3" t="s">
        <v>122</v>
      </c>
      <c r="S19" s="18">
        <v>80.5812436334366</v>
      </c>
      <c r="T19" s="18">
        <v>55.482164714264002</v>
      </c>
      <c r="U19" s="18">
        <v>1.45238101482391</v>
      </c>
      <c r="V19" s="18">
        <v>76.991028325875803</v>
      </c>
      <c r="W19" s="52">
        <v>0.48860770463943498</v>
      </c>
      <c r="Z19" s="57" t="s">
        <v>123</v>
      </c>
      <c r="AE19" t="s">
        <v>124</v>
      </c>
      <c r="AF19" t="s">
        <v>125</v>
      </c>
      <c r="AO19" s="17"/>
    </row>
    <row r="20" spans="3:41" x14ac:dyDescent="0.2">
      <c r="C20">
        <v>3401858297</v>
      </c>
      <c r="D20" s="100" t="s">
        <v>118</v>
      </c>
      <c r="E20">
        <v>11197.3</v>
      </c>
      <c r="F20" s="3"/>
      <c r="G20" s="9">
        <v>11197.3</v>
      </c>
      <c r="H20" s="3" t="s">
        <v>119</v>
      </c>
      <c r="I20" s="3" t="s">
        <v>120</v>
      </c>
      <c r="J20" s="3" t="s">
        <v>129</v>
      </c>
      <c r="K20" s="33">
        <v>1.286</v>
      </c>
      <c r="M20">
        <v>1.0446249999999999</v>
      </c>
      <c r="N20">
        <v>1.05</v>
      </c>
      <c r="O20">
        <v>0.44</v>
      </c>
      <c r="P20">
        <v>449</v>
      </c>
      <c r="Q20" s="3" t="s">
        <v>121</v>
      </c>
      <c r="R20" s="3" t="s">
        <v>122</v>
      </c>
      <c r="S20" s="18">
        <v>81.6485188426348</v>
      </c>
      <c r="T20" s="18">
        <v>34.214618788166</v>
      </c>
      <c r="U20" s="18">
        <v>2.38636350631714</v>
      </c>
      <c r="V20" s="18">
        <v>81.230544747312607</v>
      </c>
      <c r="W20" s="52">
        <v>0.498716920614243</v>
      </c>
      <c r="Z20" s="57" t="s">
        <v>123</v>
      </c>
      <c r="AE20" t="s">
        <v>124</v>
      </c>
      <c r="AF20" t="s">
        <v>125</v>
      </c>
      <c r="AO20" s="17"/>
    </row>
    <row r="21" spans="3:41" x14ac:dyDescent="0.2">
      <c r="D21" s="100"/>
      <c r="F21" s="3"/>
      <c r="G21" s="9"/>
      <c r="H21" s="3"/>
      <c r="I21" s="3"/>
      <c r="J21" s="3"/>
      <c r="K21" s="33"/>
      <c r="Q21" s="3"/>
      <c r="R21" s="3"/>
      <c r="S21" s="18"/>
      <c r="T21" s="18"/>
      <c r="U21" s="18"/>
      <c r="V21" s="18"/>
      <c r="W21" s="52"/>
      <c r="AO21" s="17"/>
    </row>
    <row r="22" spans="3:41" x14ac:dyDescent="0.2">
      <c r="D22" s="100"/>
      <c r="F22" s="3"/>
      <c r="G22" s="9"/>
      <c r="H22" s="3"/>
      <c r="I22" s="3"/>
      <c r="J22" s="3"/>
      <c r="K22" s="33"/>
      <c r="Q22" s="3"/>
      <c r="R22" s="3"/>
      <c r="S22" s="18"/>
      <c r="T22" s="18"/>
      <c r="U22" s="18"/>
      <c r="V22" s="18"/>
      <c r="W22" s="52"/>
      <c r="AO22" s="17"/>
    </row>
    <row r="23" spans="3:41" x14ac:dyDescent="0.2">
      <c r="D23" s="100"/>
      <c r="F23" s="3"/>
      <c r="G23" s="9"/>
      <c r="H23" s="3"/>
      <c r="I23" s="3"/>
      <c r="J23" s="3"/>
      <c r="K23" s="33"/>
      <c r="Q23" s="3"/>
      <c r="R23" s="3"/>
      <c r="S23" s="18"/>
      <c r="T23" s="18"/>
      <c r="U23" s="18"/>
      <c r="V23" s="18"/>
      <c r="W23" s="52"/>
      <c r="AO23" s="17"/>
    </row>
    <row r="24" spans="3:41" x14ac:dyDescent="0.2">
      <c r="D24" s="100"/>
      <c r="F24" s="3"/>
      <c r="G24" s="9"/>
      <c r="H24" s="3"/>
      <c r="I24" s="3"/>
      <c r="J24" s="3"/>
      <c r="K24" s="33"/>
      <c r="Q24" s="3"/>
      <c r="R24" s="3"/>
      <c r="S24" s="18"/>
      <c r="T24" s="18"/>
      <c r="U24" s="18"/>
      <c r="V24" s="18"/>
      <c r="W24" s="52"/>
      <c r="AO24" s="17"/>
    </row>
    <row r="25" spans="3:41" x14ac:dyDescent="0.2">
      <c r="D25" s="100"/>
      <c r="F25" s="3"/>
      <c r="G25" s="9"/>
      <c r="H25" s="3"/>
      <c r="I25" s="3"/>
      <c r="J25" s="3"/>
      <c r="K25" s="33"/>
      <c r="Q25" s="3"/>
      <c r="R25" s="3"/>
      <c r="S25" s="18"/>
      <c r="T25" s="18"/>
      <c r="U25" s="18"/>
      <c r="V25" s="18"/>
      <c r="W25" s="52"/>
      <c r="AO25" s="17"/>
    </row>
    <row r="26" spans="3:41" x14ac:dyDescent="0.2">
      <c r="D26" s="100"/>
      <c r="F26" s="3"/>
      <c r="G26" s="9"/>
      <c r="H26" s="3"/>
      <c r="I26" s="3"/>
      <c r="J26" s="3"/>
      <c r="K26" s="33"/>
      <c r="Q26" s="3"/>
      <c r="R26" s="3"/>
      <c r="S26" s="18"/>
      <c r="T26" s="18"/>
      <c r="U26" s="18"/>
      <c r="V26" s="18"/>
      <c r="W26" s="52"/>
      <c r="AO26" s="17"/>
    </row>
    <row r="27" spans="3:41" x14ac:dyDescent="0.2">
      <c r="D27" s="100"/>
      <c r="F27" s="3"/>
      <c r="G27" s="9"/>
      <c r="H27" s="3"/>
      <c r="I27" s="3"/>
      <c r="J27" s="3"/>
      <c r="K27" s="33"/>
      <c r="Q27" s="3"/>
      <c r="R27" s="3"/>
      <c r="S27" s="18"/>
      <c r="T27" s="18"/>
      <c r="U27" s="18"/>
      <c r="V27" s="18"/>
      <c r="W27" s="52"/>
      <c r="AO27" s="17"/>
    </row>
    <row r="28" spans="3:41" x14ac:dyDescent="0.2">
      <c r="D28" s="100"/>
      <c r="F28" s="3"/>
      <c r="G28" s="9"/>
      <c r="H28" s="3"/>
      <c r="I28" s="3"/>
      <c r="J28" s="3"/>
      <c r="K28" s="33"/>
      <c r="Q28" s="3"/>
      <c r="R28" s="3"/>
      <c r="S28" s="18"/>
      <c r="T28" s="18"/>
      <c r="U28" s="18"/>
      <c r="V28" s="18"/>
      <c r="W28" s="52"/>
      <c r="AO28" s="17"/>
    </row>
    <row r="29" spans="3:41" x14ac:dyDescent="0.2">
      <c r="D29" s="100"/>
      <c r="F29" s="3"/>
      <c r="G29" s="9"/>
      <c r="H29" s="3"/>
      <c r="I29" s="3"/>
      <c r="J29" s="3"/>
      <c r="K29" s="33"/>
      <c r="Q29" s="3"/>
      <c r="R29" s="3"/>
      <c r="S29" s="18"/>
      <c r="T29" s="18"/>
      <c r="U29" s="18"/>
      <c r="V29" s="18"/>
      <c r="W29" s="52"/>
      <c r="AO29" s="17"/>
    </row>
    <row r="30" spans="3:41" x14ac:dyDescent="0.2">
      <c r="D30" s="100"/>
      <c r="F30" s="3"/>
      <c r="G30" s="9"/>
      <c r="H30" s="3"/>
      <c r="I30" s="3"/>
      <c r="J30" s="3"/>
      <c r="K30" s="33"/>
      <c r="Q30" s="3"/>
      <c r="R30" s="3"/>
      <c r="S30" s="18"/>
      <c r="T30" s="18"/>
      <c r="U30" s="18"/>
      <c r="V30" s="18"/>
      <c r="W30" s="52"/>
      <c r="AO30" s="17"/>
    </row>
    <row r="31" spans="3:41" x14ac:dyDescent="0.2">
      <c r="D31" s="100"/>
      <c r="F31" s="3"/>
      <c r="G31" s="9"/>
      <c r="H31" s="3"/>
      <c r="I31" s="3"/>
      <c r="J31" s="3"/>
      <c r="K31" s="33"/>
      <c r="Q31" s="3"/>
      <c r="R31" s="3"/>
      <c r="S31" s="18"/>
      <c r="T31" s="18"/>
      <c r="U31" s="18"/>
      <c r="V31" s="18"/>
      <c r="W31" s="52"/>
      <c r="AO31" s="17"/>
    </row>
    <row r="32" spans="3:41" x14ac:dyDescent="0.2">
      <c r="D32" s="100"/>
      <c r="F32" s="3"/>
      <c r="G32" s="9"/>
      <c r="H32" s="3"/>
      <c r="I32" s="3"/>
      <c r="J32" s="3"/>
      <c r="K32" s="33"/>
      <c r="Q32" s="3"/>
      <c r="R32" s="3"/>
      <c r="S32" s="18"/>
      <c r="T32" s="18"/>
      <c r="U32" s="18"/>
      <c r="V32" s="18"/>
      <c r="W32" s="52"/>
      <c r="AO32" s="17"/>
    </row>
    <row r="33" spans="4:41" x14ac:dyDescent="0.2">
      <c r="D33" s="100"/>
      <c r="F33" s="3"/>
      <c r="G33" s="9"/>
      <c r="H33" s="3"/>
      <c r="I33" s="3"/>
      <c r="J33" s="3"/>
      <c r="K33" s="33"/>
      <c r="Q33" s="3"/>
      <c r="R33" s="3"/>
      <c r="S33" s="18"/>
      <c r="T33" s="18"/>
      <c r="U33" s="18"/>
      <c r="V33" s="18"/>
      <c r="W33" s="52"/>
      <c r="AO33" s="17"/>
    </row>
    <row r="34" spans="4:41" x14ac:dyDescent="0.2">
      <c r="D34" s="100"/>
      <c r="F34" s="3"/>
      <c r="G34" s="9"/>
      <c r="H34" s="3"/>
      <c r="I34" s="3"/>
      <c r="J34" s="3"/>
      <c r="K34" s="33"/>
      <c r="Q34" s="3"/>
      <c r="R34" s="3"/>
      <c r="S34" s="18"/>
      <c r="T34" s="18"/>
      <c r="U34" s="18"/>
      <c r="V34" s="18"/>
      <c r="W34" s="52"/>
      <c r="AO34" s="17"/>
    </row>
    <row r="35" spans="4:41" x14ac:dyDescent="0.2">
      <c r="D35" s="100"/>
      <c r="F35" s="3"/>
      <c r="G35" s="9"/>
      <c r="H35" s="3"/>
      <c r="I35" s="3"/>
      <c r="J35" s="3"/>
      <c r="K35" s="33"/>
      <c r="Q35" s="3"/>
      <c r="R35" s="3"/>
      <c r="S35" s="18"/>
      <c r="T35" s="18"/>
      <c r="U35" s="18"/>
      <c r="V35" s="18"/>
      <c r="W35" s="52"/>
      <c r="AO35" s="17"/>
    </row>
    <row r="36" spans="4:41" x14ac:dyDescent="0.2">
      <c r="D36" s="100"/>
      <c r="F36" s="3"/>
      <c r="G36" s="9"/>
      <c r="H36" s="3"/>
      <c r="I36" s="3"/>
      <c r="J36" s="3"/>
      <c r="K36" s="33"/>
      <c r="Q36" s="3"/>
      <c r="R36" s="3"/>
      <c r="S36" s="18"/>
      <c r="T36" s="18"/>
      <c r="U36" s="18"/>
      <c r="V36" s="18"/>
      <c r="W36" s="52"/>
      <c r="AO36" s="17"/>
    </row>
    <row r="37" spans="4:41" x14ac:dyDescent="0.2">
      <c r="D37" s="100"/>
      <c r="F37" s="3"/>
      <c r="G37" s="9"/>
      <c r="H37" s="3"/>
      <c r="I37" s="3"/>
      <c r="J37" s="3"/>
      <c r="K37" s="33"/>
      <c r="Q37" s="3"/>
      <c r="R37" s="3"/>
      <c r="S37" s="18"/>
      <c r="T37" s="18"/>
      <c r="U37" s="18"/>
      <c r="V37" s="18"/>
      <c r="W37" s="52"/>
      <c r="AO37" s="17"/>
    </row>
    <row r="38" spans="4:41" x14ac:dyDescent="0.2">
      <c r="D38" s="100"/>
      <c r="F38" s="3"/>
      <c r="G38" s="9"/>
      <c r="H38" s="3"/>
      <c r="I38" s="3"/>
      <c r="J38" s="3"/>
      <c r="K38" s="33"/>
      <c r="Q38" s="3"/>
      <c r="R38" s="3"/>
      <c r="S38" s="18"/>
      <c r="T38" s="18"/>
      <c r="U38" s="18"/>
      <c r="V38" s="18"/>
      <c r="W38" s="52"/>
      <c r="AO38" s="17"/>
    </row>
    <row r="39" spans="4:41" x14ac:dyDescent="0.2">
      <c r="D39" s="100"/>
      <c r="F39" s="3"/>
      <c r="G39" s="9"/>
      <c r="H39" s="18"/>
      <c r="I39" s="18"/>
      <c r="J39" s="18"/>
      <c r="K39" s="33"/>
      <c r="Q39" s="3"/>
      <c r="R39" s="3"/>
      <c r="S39" s="18"/>
      <c r="T39" s="18"/>
      <c r="U39" s="18"/>
      <c r="V39" s="18"/>
      <c r="W39" s="52"/>
    </row>
    <row r="40" spans="4:41" x14ac:dyDescent="0.2">
      <c r="D40" s="100"/>
      <c r="F40" s="3"/>
      <c r="G40" s="9"/>
      <c r="H40" s="18"/>
      <c r="I40" s="18"/>
      <c r="J40" s="18"/>
      <c r="K40" s="33"/>
      <c r="Q40" s="3"/>
      <c r="R40" s="3"/>
      <c r="S40" s="18"/>
      <c r="T40" s="18"/>
      <c r="U40" s="18"/>
      <c r="V40" s="18"/>
      <c r="W40" s="52"/>
    </row>
    <row r="41" spans="4:41" x14ac:dyDescent="0.2">
      <c r="D41" s="100"/>
      <c r="F41" s="3"/>
      <c r="G41" s="9"/>
      <c r="H41" s="18"/>
      <c r="I41" s="18"/>
      <c r="J41" s="18"/>
      <c r="K41" s="33"/>
      <c r="Q41" s="3"/>
      <c r="R41" s="3"/>
      <c r="S41" s="18"/>
      <c r="T41" s="18"/>
      <c r="U41" s="18"/>
      <c r="V41" s="18"/>
      <c r="W41" s="52"/>
    </row>
    <row r="42" spans="4:41" x14ac:dyDescent="0.2">
      <c r="D42" s="100"/>
      <c r="F42" s="3"/>
      <c r="G42" s="9"/>
      <c r="H42" s="18"/>
      <c r="I42" s="18"/>
      <c r="J42" s="18"/>
      <c r="K42" s="33"/>
      <c r="Q42" s="3"/>
      <c r="R42" s="3"/>
      <c r="S42" s="18"/>
      <c r="T42" s="18"/>
      <c r="U42" s="18"/>
      <c r="V42" s="18"/>
      <c r="W42" s="52"/>
    </row>
    <row r="43" spans="4:41" x14ac:dyDescent="0.2">
      <c r="D43" s="100"/>
      <c r="F43" s="3"/>
      <c r="G43" s="9"/>
      <c r="H43" s="18"/>
      <c r="I43" s="18"/>
      <c r="J43" s="18"/>
      <c r="K43" s="33"/>
      <c r="Q43" s="3"/>
      <c r="R43" s="3"/>
      <c r="S43" s="18"/>
      <c r="T43" s="18"/>
      <c r="U43" s="18"/>
      <c r="V43" s="18"/>
      <c r="W43" s="52"/>
    </row>
    <row r="44" spans="4:41" x14ac:dyDescent="0.2">
      <c r="D44" s="100"/>
      <c r="F44" s="3"/>
      <c r="G44" s="9"/>
      <c r="H44" s="18"/>
      <c r="I44" s="18"/>
      <c r="J44" s="18"/>
      <c r="K44" s="33"/>
      <c r="Q44" s="3"/>
      <c r="R44" s="3"/>
      <c r="S44" s="18"/>
      <c r="T44" s="18"/>
      <c r="U44" s="18"/>
      <c r="V44" s="18"/>
      <c r="W44" s="52"/>
    </row>
    <row r="45" spans="4:41" x14ac:dyDescent="0.2">
      <c r="D45" s="100"/>
      <c r="F45" s="3"/>
      <c r="G45" s="9"/>
      <c r="H45" s="18"/>
      <c r="I45" s="18"/>
      <c r="J45" s="18"/>
      <c r="K45" s="33"/>
      <c r="Q45" s="3"/>
      <c r="R45" s="3"/>
      <c r="S45" s="18"/>
      <c r="T45" s="18"/>
      <c r="U45" s="18"/>
      <c r="V45" s="18"/>
      <c r="W45" s="52"/>
    </row>
    <row r="46" spans="4:41" x14ac:dyDescent="0.2">
      <c r="D46" s="100"/>
      <c r="F46" s="3"/>
      <c r="G46" s="9"/>
      <c r="H46" s="18"/>
      <c r="I46" s="18"/>
      <c r="J46" s="18"/>
      <c r="K46" s="33"/>
      <c r="Q46" s="3"/>
      <c r="R46" s="3"/>
      <c r="S46" s="18"/>
      <c r="T46" s="18"/>
      <c r="U46" s="18"/>
      <c r="V46" s="18"/>
      <c r="W46" s="52"/>
    </row>
    <row r="47" spans="4:41" x14ac:dyDescent="0.2">
      <c r="D47" s="100"/>
      <c r="F47" s="3"/>
      <c r="G47" s="9"/>
      <c r="H47" s="18"/>
      <c r="I47" s="18"/>
      <c r="J47" s="18"/>
      <c r="K47" s="33"/>
      <c r="Q47" s="3"/>
      <c r="R47" s="3"/>
      <c r="S47" s="18"/>
      <c r="T47" s="18"/>
      <c r="U47" s="18"/>
      <c r="V47" s="18"/>
      <c r="W47" s="52"/>
    </row>
    <row r="48" spans="4:41" x14ac:dyDescent="0.2">
      <c r="D48" s="100"/>
      <c r="F48" s="3"/>
      <c r="G48" s="9"/>
      <c r="H48" s="18"/>
      <c r="I48" s="18"/>
      <c r="J48" s="18"/>
      <c r="K48" s="33"/>
      <c r="Q48" s="3"/>
      <c r="R48" s="3"/>
      <c r="S48" s="18"/>
      <c r="T48" s="18"/>
      <c r="U48" s="18"/>
      <c r="V48" s="18"/>
      <c r="W48" s="52"/>
    </row>
    <row r="49" spans="4:23" x14ac:dyDescent="0.2">
      <c r="D49" s="100"/>
      <c r="F49" s="3"/>
      <c r="G49" s="9"/>
      <c r="H49" s="18"/>
      <c r="I49" s="18"/>
      <c r="J49" s="18"/>
      <c r="K49" s="33"/>
      <c r="Q49" s="3"/>
      <c r="R49" s="3"/>
      <c r="S49" s="18"/>
      <c r="T49" s="18"/>
      <c r="U49" s="18"/>
      <c r="V49" s="18"/>
      <c r="W49" s="52"/>
    </row>
    <row r="50" spans="4:23" x14ac:dyDescent="0.2">
      <c r="D50" s="100"/>
      <c r="F50" s="3"/>
      <c r="G50" s="9"/>
      <c r="H50" s="18"/>
      <c r="I50" s="18"/>
      <c r="J50" s="18"/>
      <c r="K50" s="33"/>
      <c r="Q50" s="3"/>
      <c r="R50" s="3"/>
      <c r="S50" s="18"/>
      <c r="T50" s="18"/>
      <c r="U50" s="18"/>
      <c r="V50" s="18"/>
      <c r="W50" s="52"/>
    </row>
    <row r="51" spans="4:23" x14ac:dyDescent="0.2">
      <c r="D51" s="100"/>
      <c r="F51" s="3"/>
      <c r="G51" s="9"/>
      <c r="H51" s="18"/>
      <c r="I51" s="18"/>
      <c r="J51" s="18"/>
      <c r="K51" s="33"/>
      <c r="Q51" s="3"/>
      <c r="R51" s="3"/>
      <c r="S51" s="18"/>
      <c r="T51" s="18"/>
      <c r="U51" s="18"/>
      <c r="V51" s="18"/>
      <c r="W51" s="52"/>
    </row>
    <row r="52" spans="4:23" x14ac:dyDescent="0.2">
      <c r="D52" s="100"/>
      <c r="F52" s="3"/>
      <c r="G52" s="9"/>
      <c r="H52" s="18"/>
      <c r="I52" s="18"/>
      <c r="J52" s="18"/>
      <c r="K52" s="33"/>
      <c r="Q52" s="3"/>
      <c r="R52" s="3"/>
      <c r="S52" s="18"/>
      <c r="T52" s="18"/>
      <c r="U52" s="18"/>
      <c r="V52" s="18"/>
      <c r="W52" s="52"/>
    </row>
    <row r="53" spans="4:23" x14ac:dyDescent="0.2">
      <c r="D53" s="100"/>
      <c r="F53" s="3"/>
      <c r="G53" s="9"/>
      <c r="H53" s="18"/>
      <c r="I53" s="18"/>
      <c r="J53" s="18"/>
      <c r="K53" s="33"/>
      <c r="Q53" s="3"/>
      <c r="R53" s="3"/>
      <c r="S53" s="18"/>
      <c r="T53" s="18"/>
      <c r="U53" s="18"/>
      <c r="V53" s="18"/>
      <c r="W53" s="52"/>
    </row>
    <row r="54" spans="4:23" x14ac:dyDescent="0.2">
      <c r="D54" s="100"/>
      <c r="F54" s="3"/>
      <c r="G54" s="9"/>
      <c r="H54" s="18"/>
      <c r="I54" s="18"/>
      <c r="J54" s="18"/>
      <c r="K54" s="33"/>
      <c r="Q54" s="3"/>
      <c r="R54" s="3"/>
      <c r="S54" s="18"/>
      <c r="T54" s="18"/>
      <c r="U54" s="18"/>
      <c r="V54" s="18"/>
      <c r="W54" s="52"/>
    </row>
    <row r="55" spans="4:23" x14ac:dyDescent="0.2">
      <c r="D55" s="100"/>
      <c r="F55" s="3"/>
      <c r="G55" s="9"/>
      <c r="H55" s="18"/>
      <c r="I55" s="18"/>
      <c r="J55" s="18"/>
      <c r="K55" s="33"/>
      <c r="Q55" s="3"/>
      <c r="R55" s="3"/>
      <c r="S55" s="18"/>
      <c r="T55" s="18"/>
      <c r="U55" s="18"/>
      <c r="V55" s="18"/>
      <c r="W55" s="52"/>
    </row>
    <row r="56" spans="4:23" x14ac:dyDescent="0.2">
      <c r="D56" s="100"/>
      <c r="F56" s="3"/>
      <c r="G56" s="9"/>
      <c r="H56" s="18"/>
      <c r="I56" s="18"/>
      <c r="J56" s="18"/>
      <c r="K56" s="33"/>
      <c r="Q56" s="3"/>
      <c r="R56" s="3"/>
      <c r="S56" s="18"/>
      <c r="T56" s="18"/>
      <c r="U56" s="18"/>
      <c r="V56" s="18"/>
      <c r="W56" s="52"/>
    </row>
    <row r="57" spans="4:23" x14ac:dyDescent="0.2">
      <c r="D57" s="100"/>
      <c r="F57" s="3"/>
      <c r="G57" s="9"/>
      <c r="H57" s="18"/>
      <c r="I57" s="18"/>
      <c r="J57" s="18"/>
      <c r="K57" s="33"/>
      <c r="Q57" s="3"/>
      <c r="R57" s="3"/>
      <c r="S57" s="18"/>
      <c r="T57" s="18"/>
      <c r="U57" s="18"/>
      <c r="V57" s="18"/>
      <c r="W57" s="52"/>
    </row>
    <row r="58" spans="4:23" x14ac:dyDescent="0.2">
      <c r="D58" s="100"/>
      <c r="F58" s="3"/>
      <c r="G58" s="9"/>
      <c r="H58" s="18"/>
      <c r="I58" s="18"/>
      <c r="J58" s="18"/>
      <c r="K58" s="33"/>
      <c r="Q58" s="3"/>
      <c r="R58" s="3"/>
      <c r="S58" s="18"/>
      <c r="T58" s="18"/>
      <c r="U58" s="18"/>
      <c r="V58" s="18"/>
      <c r="W58" s="52"/>
    </row>
    <row r="59" spans="4:23" x14ac:dyDescent="0.2">
      <c r="D59" s="100"/>
      <c r="F59" s="3"/>
      <c r="G59" s="9"/>
      <c r="H59" s="18"/>
      <c r="I59" s="18"/>
      <c r="J59" s="18"/>
      <c r="K59" s="33"/>
      <c r="Q59" s="3"/>
      <c r="R59" s="3"/>
      <c r="S59" s="18"/>
      <c r="T59" s="18"/>
      <c r="U59" s="18"/>
      <c r="V59" s="18"/>
      <c r="W59" s="52"/>
    </row>
    <row r="60" spans="4:23" x14ac:dyDescent="0.2">
      <c r="D60" s="100"/>
      <c r="F60" s="3"/>
      <c r="G60" s="9"/>
      <c r="H60" s="18"/>
      <c r="I60" s="18"/>
      <c r="J60" s="18"/>
      <c r="K60" s="33"/>
      <c r="Q60" s="3"/>
      <c r="R60" s="3"/>
      <c r="S60" s="18"/>
      <c r="T60" s="18"/>
      <c r="U60" s="18"/>
      <c r="V60" s="18"/>
      <c r="W60" s="52"/>
    </row>
    <row r="61" spans="4:23" x14ac:dyDescent="0.2">
      <c r="D61" s="100"/>
      <c r="F61" s="3"/>
      <c r="G61" s="9"/>
      <c r="H61" s="18"/>
      <c r="I61" s="18"/>
      <c r="J61" s="18"/>
      <c r="K61" s="33"/>
      <c r="Q61" s="3"/>
      <c r="R61" s="3"/>
      <c r="S61" s="18"/>
      <c r="T61" s="18"/>
      <c r="U61" s="18"/>
      <c r="V61" s="18"/>
      <c r="W61" s="52"/>
    </row>
    <row r="62" spans="4:23" x14ac:dyDescent="0.2">
      <c r="D62" s="100"/>
      <c r="F62" s="3"/>
      <c r="G62" s="9"/>
      <c r="H62" s="18"/>
      <c r="I62" s="18"/>
      <c r="J62" s="18"/>
      <c r="K62" s="33"/>
      <c r="Q62" s="3"/>
      <c r="R62" s="3"/>
      <c r="S62" s="18"/>
      <c r="T62" s="18"/>
      <c r="U62" s="18"/>
      <c r="V62" s="18"/>
      <c r="W62" s="52"/>
    </row>
    <row r="63" spans="4:23" x14ac:dyDescent="0.2">
      <c r="D63" s="100"/>
      <c r="F63" s="3"/>
      <c r="G63" s="9"/>
      <c r="H63" s="18"/>
      <c r="I63" s="18"/>
      <c r="J63" s="18"/>
      <c r="K63" s="33"/>
      <c r="Q63" s="3"/>
      <c r="R63" s="3"/>
      <c r="S63" s="18"/>
      <c r="T63" s="18"/>
      <c r="U63" s="18"/>
      <c r="V63" s="18"/>
      <c r="W63" s="52"/>
    </row>
    <row r="64" spans="4:23" x14ac:dyDescent="0.2">
      <c r="D64" s="100"/>
      <c r="F64" s="3"/>
      <c r="G64" s="9"/>
      <c r="H64" s="18"/>
      <c r="I64" s="18"/>
      <c r="J64" s="18"/>
      <c r="K64" s="33"/>
      <c r="Q64" s="3"/>
      <c r="R64" s="3"/>
      <c r="S64" s="18"/>
      <c r="T64" s="18"/>
      <c r="U64" s="18"/>
      <c r="V64" s="18"/>
      <c r="W64" s="52"/>
    </row>
    <row r="65" spans="4:23" x14ac:dyDescent="0.2">
      <c r="D65" s="100"/>
      <c r="F65" s="3"/>
      <c r="G65" s="9"/>
      <c r="H65" s="18"/>
      <c r="I65" s="18"/>
      <c r="J65" s="18"/>
      <c r="K65" s="33"/>
      <c r="Q65" s="3"/>
      <c r="R65" s="3"/>
      <c r="S65" s="18"/>
      <c r="T65" s="18"/>
      <c r="U65" s="18"/>
      <c r="V65" s="18"/>
      <c r="W65" s="52"/>
    </row>
    <row r="66" spans="4:23" x14ac:dyDescent="0.2">
      <c r="D66" s="100"/>
      <c r="F66" s="3"/>
      <c r="G66" s="9"/>
      <c r="H66" s="18"/>
      <c r="I66" s="18"/>
      <c r="J66" s="18"/>
      <c r="K66" s="33"/>
      <c r="Q66" s="3"/>
      <c r="R66" s="3"/>
      <c r="S66" s="18"/>
      <c r="T66" s="18"/>
      <c r="U66" s="18"/>
      <c r="V66" s="18"/>
      <c r="W66" s="52"/>
    </row>
    <row r="67" spans="4:23" x14ac:dyDescent="0.2">
      <c r="D67" s="100"/>
      <c r="F67" s="3"/>
      <c r="G67" s="9"/>
      <c r="H67" s="18"/>
      <c r="I67" s="18"/>
      <c r="J67" s="18"/>
      <c r="K67" s="33"/>
      <c r="Q67" s="3"/>
      <c r="R67" s="3"/>
      <c r="S67" s="18"/>
      <c r="T67" s="18"/>
      <c r="U67" s="18"/>
      <c r="V67" s="18"/>
      <c r="W67" s="52"/>
    </row>
    <row r="68" spans="4:23" x14ac:dyDescent="0.2">
      <c r="D68" s="100"/>
      <c r="F68" s="3"/>
      <c r="G68" s="9"/>
      <c r="H68" s="18"/>
      <c r="I68" s="18"/>
      <c r="J68" s="18"/>
      <c r="K68" s="33"/>
      <c r="Q68" s="3"/>
      <c r="R68" s="3"/>
      <c r="S68" s="18"/>
      <c r="T68" s="18"/>
      <c r="U68" s="18"/>
      <c r="V68" s="18"/>
      <c r="W68" s="52"/>
    </row>
    <row r="69" spans="4:23" x14ac:dyDescent="0.2">
      <c r="D69" s="100"/>
      <c r="F69" s="3"/>
      <c r="G69" s="9"/>
      <c r="H69" s="18"/>
      <c r="I69" s="18"/>
      <c r="J69" s="18"/>
      <c r="K69" s="33"/>
      <c r="Q69" s="3"/>
      <c r="R69" s="3"/>
      <c r="S69" s="18"/>
      <c r="T69" s="18"/>
      <c r="U69" s="18"/>
      <c r="V69" s="18"/>
      <c r="W69" s="52"/>
    </row>
    <row r="70" spans="4:23" x14ac:dyDescent="0.2">
      <c r="D70" s="100"/>
      <c r="F70" s="3"/>
      <c r="G70" s="9"/>
      <c r="H70" s="18"/>
      <c r="I70" s="18"/>
      <c r="J70" s="18"/>
      <c r="K70" s="33"/>
      <c r="Q70" s="3"/>
      <c r="R70" s="3"/>
      <c r="S70" s="18"/>
      <c r="T70" s="18"/>
      <c r="U70" s="18"/>
      <c r="V70" s="18"/>
      <c r="W70" s="52"/>
    </row>
    <row r="71" spans="4:23" x14ac:dyDescent="0.2">
      <c r="D71" s="100"/>
      <c r="F71" s="3"/>
      <c r="G71" s="9"/>
      <c r="H71" s="18"/>
      <c r="I71" s="18"/>
      <c r="J71" s="18"/>
      <c r="K71" s="33"/>
      <c r="Q71" s="3"/>
      <c r="R71" s="3"/>
      <c r="S71" s="18"/>
      <c r="T71" s="18"/>
      <c r="U71" s="18"/>
      <c r="V71" s="18"/>
      <c r="W71" s="52"/>
    </row>
    <row r="72" spans="4:23" x14ac:dyDescent="0.2">
      <c r="D72" s="100"/>
      <c r="F72" s="3"/>
      <c r="G72" s="9"/>
      <c r="H72" s="18"/>
      <c r="I72" s="18"/>
      <c r="J72" s="18"/>
      <c r="K72" s="33"/>
      <c r="Q72" s="3"/>
      <c r="R72" s="3"/>
      <c r="S72" s="18"/>
      <c r="T72" s="18"/>
      <c r="U72" s="18"/>
      <c r="V72" s="18"/>
      <c r="W72" s="52"/>
    </row>
    <row r="73" spans="4:23" x14ac:dyDescent="0.2">
      <c r="D73" s="100"/>
      <c r="F73" s="3"/>
      <c r="G73" s="9"/>
      <c r="H73" s="18"/>
      <c r="I73" s="18"/>
      <c r="J73" s="18"/>
      <c r="K73" s="33"/>
      <c r="Q73" s="3"/>
      <c r="R73" s="3"/>
      <c r="S73" s="18"/>
      <c r="T73" s="18"/>
      <c r="U73" s="18"/>
      <c r="V73" s="18"/>
      <c r="W73" s="52"/>
    </row>
    <row r="74" spans="4:23" x14ac:dyDescent="0.2">
      <c r="D74" s="100"/>
      <c r="F74" s="3"/>
      <c r="G74" s="9"/>
      <c r="H74" s="18"/>
      <c r="I74" s="18"/>
      <c r="J74" s="18"/>
      <c r="K74" s="33"/>
      <c r="Q74" s="3"/>
      <c r="R74" s="3"/>
      <c r="S74" s="18"/>
      <c r="T74" s="18"/>
      <c r="U74" s="18"/>
      <c r="V74" s="18"/>
      <c r="W74" s="52"/>
    </row>
    <row r="75" spans="4:23" x14ac:dyDescent="0.2">
      <c r="D75" s="100"/>
      <c r="F75" s="3"/>
      <c r="G75" s="9"/>
      <c r="H75" s="18"/>
      <c r="I75" s="18"/>
      <c r="J75" s="18"/>
      <c r="K75" s="33"/>
      <c r="Q75" s="3"/>
      <c r="R75" s="3"/>
      <c r="S75" s="18"/>
      <c r="T75" s="18"/>
      <c r="U75" s="18"/>
      <c r="V75" s="18"/>
      <c r="W75" s="52"/>
    </row>
    <row r="76" spans="4:23" x14ac:dyDescent="0.2">
      <c r="D76" s="100"/>
      <c r="F76" s="3"/>
      <c r="G76" s="9"/>
      <c r="H76" s="18"/>
      <c r="I76" s="18"/>
      <c r="J76" s="18"/>
      <c r="K76" s="33"/>
      <c r="Q76" s="3"/>
      <c r="R76" s="3"/>
      <c r="S76" s="18"/>
      <c r="T76" s="18"/>
      <c r="U76" s="18"/>
      <c r="V76" s="18"/>
      <c r="W76" s="52"/>
    </row>
    <row r="77" spans="4:23" x14ac:dyDescent="0.2">
      <c r="D77" s="100"/>
      <c r="F77" s="3"/>
      <c r="G77" s="9"/>
      <c r="H77" s="18"/>
      <c r="I77" s="18"/>
      <c r="J77" s="18"/>
      <c r="K77" s="33"/>
      <c r="Q77" s="3"/>
      <c r="R77" s="3"/>
      <c r="S77" s="18"/>
      <c r="T77" s="18"/>
      <c r="U77" s="18"/>
      <c r="V77" s="18"/>
      <c r="W77" s="52"/>
    </row>
    <row r="78" spans="4:23" x14ac:dyDescent="0.2">
      <c r="D78" s="100"/>
      <c r="F78" s="3"/>
      <c r="G78" s="9"/>
      <c r="H78" s="18"/>
      <c r="I78" s="18"/>
      <c r="J78" s="18"/>
      <c r="K78" s="33"/>
      <c r="Q78" s="3"/>
      <c r="R78" s="3"/>
      <c r="S78" s="18"/>
      <c r="T78" s="18"/>
      <c r="U78" s="18"/>
      <c r="V78" s="18"/>
      <c r="W78" s="52"/>
    </row>
    <row r="79" spans="4:23" x14ac:dyDescent="0.2">
      <c r="D79" s="100"/>
      <c r="F79" s="3"/>
      <c r="G79" s="9"/>
      <c r="H79" s="18"/>
      <c r="I79" s="18"/>
      <c r="J79" s="18"/>
      <c r="K79" s="33"/>
      <c r="Q79" s="3"/>
      <c r="R79" s="3"/>
      <c r="S79" s="18"/>
      <c r="T79" s="18"/>
      <c r="U79" s="18"/>
      <c r="V79" s="18"/>
      <c r="W79" s="52"/>
    </row>
    <row r="80" spans="4:23" x14ac:dyDescent="0.2">
      <c r="D80" s="100"/>
      <c r="F80" s="3"/>
      <c r="G80" s="9"/>
      <c r="H80" s="18"/>
      <c r="I80" s="18"/>
      <c r="J80" s="18"/>
      <c r="K80" s="33"/>
      <c r="Q80" s="3"/>
      <c r="R80" s="3"/>
      <c r="S80" s="18"/>
      <c r="T80" s="18"/>
      <c r="U80" s="18"/>
      <c r="V80" s="18"/>
      <c r="W80" s="52"/>
    </row>
    <row r="81" spans="4:23" x14ac:dyDescent="0.2">
      <c r="D81" s="100"/>
      <c r="F81" s="3"/>
      <c r="G81" s="9"/>
      <c r="H81" s="18"/>
      <c r="I81" s="18"/>
      <c r="J81" s="18"/>
      <c r="K81" s="33"/>
      <c r="Q81" s="3"/>
      <c r="R81" s="3"/>
      <c r="S81" s="18"/>
      <c r="T81" s="18"/>
      <c r="U81" s="18"/>
      <c r="V81" s="18"/>
      <c r="W81" s="52"/>
    </row>
    <row r="82" spans="4:23" x14ac:dyDescent="0.2">
      <c r="D82" s="100"/>
      <c r="F82" s="3"/>
      <c r="G82" s="9"/>
      <c r="H82" s="18"/>
      <c r="I82" s="18"/>
      <c r="J82" s="18"/>
      <c r="K82" s="33"/>
      <c r="Q82" s="3"/>
      <c r="R82" s="3"/>
      <c r="S82" s="18"/>
      <c r="T82" s="18"/>
      <c r="U82" s="18"/>
      <c r="V82" s="18"/>
      <c r="W82" s="52"/>
    </row>
    <row r="83" spans="4:23" x14ac:dyDescent="0.2">
      <c r="D83" s="100"/>
      <c r="F83" s="3"/>
      <c r="G83" s="9"/>
      <c r="H83" s="18"/>
      <c r="I83" s="18"/>
      <c r="J83" s="18"/>
      <c r="K83" s="33"/>
      <c r="Q83" s="3"/>
      <c r="R83" s="3"/>
      <c r="S83" s="18"/>
      <c r="T83" s="18"/>
      <c r="U83" s="18"/>
      <c r="V83" s="18"/>
      <c r="W83" s="52"/>
    </row>
    <row r="84" spans="4:23" x14ac:dyDescent="0.2">
      <c r="D84" s="100"/>
      <c r="F84" s="3"/>
      <c r="G84" s="9"/>
      <c r="H84" s="18"/>
      <c r="I84" s="18"/>
      <c r="J84" s="18"/>
      <c r="K84" s="33"/>
      <c r="Q84" s="3"/>
      <c r="R84" s="3"/>
      <c r="S84" s="18"/>
      <c r="T84" s="18"/>
      <c r="U84" s="18"/>
      <c r="V84" s="18"/>
      <c r="W84" s="52"/>
    </row>
    <row r="85" spans="4:23" x14ac:dyDescent="0.2">
      <c r="D85" s="100"/>
      <c r="F85" s="3"/>
      <c r="G85" s="9"/>
      <c r="H85" s="18"/>
      <c r="I85" s="18"/>
      <c r="J85" s="18"/>
      <c r="K85" s="33"/>
      <c r="Q85" s="3"/>
      <c r="R85" s="3"/>
      <c r="S85" s="18"/>
      <c r="T85" s="18"/>
      <c r="U85" s="18"/>
      <c r="V85" s="18"/>
      <c r="W85" s="52"/>
    </row>
    <row r="86" spans="4:23" x14ac:dyDescent="0.2">
      <c r="D86" s="100"/>
      <c r="F86" s="3"/>
      <c r="G86" s="9"/>
      <c r="H86" s="18"/>
      <c r="I86" s="18"/>
      <c r="J86" s="18"/>
      <c r="K86" s="33"/>
      <c r="Q86" s="3"/>
      <c r="R86" s="3"/>
      <c r="S86" s="18"/>
      <c r="T86" s="18"/>
      <c r="U86" s="18"/>
      <c r="V86" s="18"/>
      <c r="W86" s="52"/>
    </row>
    <row r="87" spans="4:23" x14ac:dyDescent="0.2">
      <c r="D87" s="100"/>
      <c r="F87" s="3"/>
      <c r="G87" s="9"/>
      <c r="H87" s="18"/>
      <c r="I87" s="18"/>
      <c r="J87" s="18"/>
      <c r="K87" s="33"/>
      <c r="Q87" s="3"/>
      <c r="R87" s="3"/>
      <c r="S87" s="18"/>
      <c r="T87" s="18"/>
      <c r="U87" s="18"/>
      <c r="V87" s="18"/>
      <c r="W87" s="52"/>
    </row>
    <row r="88" spans="4:23" x14ac:dyDescent="0.2">
      <c r="D88" s="100"/>
      <c r="F88" s="3"/>
      <c r="G88" s="9"/>
      <c r="H88" s="18"/>
      <c r="I88" s="18"/>
      <c r="J88" s="18"/>
      <c r="K88" s="33"/>
      <c r="Q88" s="3"/>
      <c r="R88" s="3"/>
      <c r="S88" s="18"/>
      <c r="T88" s="18"/>
      <c r="U88" s="18"/>
      <c r="V88" s="18"/>
      <c r="W88" s="52"/>
    </row>
    <row r="89" spans="4:23" x14ac:dyDescent="0.2">
      <c r="D89" s="100"/>
      <c r="F89" s="3"/>
      <c r="G89" s="9"/>
      <c r="H89" s="18"/>
      <c r="I89" s="18"/>
      <c r="J89" s="18"/>
      <c r="K89" s="33"/>
      <c r="Q89" s="3"/>
      <c r="R89" s="3"/>
      <c r="S89" s="18"/>
      <c r="T89" s="18"/>
      <c r="U89" s="18"/>
      <c r="V89" s="18"/>
      <c r="W89" s="52"/>
    </row>
    <row r="90" spans="4:23" x14ac:dyDescent="0.2">
      <c r="D90" s="100"/>
      <c r="F90" s="3"/>
      <c r="G90" s="9"/>
      <c r="H90" s="18"/>
      <c r="I90" s="18"/>
      <c r="J90" s="18"/>
      <c r="K90" s="33"/>
      <c r="Q90" s="3"/>
      <c r="R90" s="3"/>
      <c r="S90" s="18"/>
      <c r="T90" s="18"/>
      <c r="U90" s="18"/>
      <c r="V90" s="18"/>
      <c r="W90" s="52"/>
    </row>
    <row r="91" spans="4:23" x14ac:dyDescent="0.2">
      <c r="D91" s="100"/>
      <c r="F91" s="3"/>
      <c r="G91" s="9"/>
      <c r="H91" s="18"/>
      <c r="I91" s="18"/>
      <c r="J91" s="18"/>
      <c r="K91" s="33"/>
      <c r="Q91" s="3"/>
      <c r="R91" s="3"/>
      <c r="S91" s="18"/>
      <c r="T91" s="18"/>
      <c r="U91" s="18"/>
      <c r="V91" s="18"/>
      <c r="W91" s="52"/>
    </row>
    <row r="92" spans="4:23" x14ac:dyDescent="0.2">
      <c r="D92" s="100"/>
      <c r="F92" s="3"/>
      <c r="G92" s="9"/>
      <c r="H92" s="18"/>
      <c r="I92" s="18"/>
      <c r="J92" s="18"/>
      <c r="K92" s="33"/>
      <c r="Q92" s="3"/>
      <c r="R92" s="3"/>
      <c r="S92" s="18"/>
      <c r="T92" s="18"/>
      <c r="U92" s="18"/>
      <c r="V92" s="18"/>
      <c r="W92" s="52"/>
    </row>
    <row r="93" spans="4:23" x14ac:dyDescent="0.2">
      <c r="D93" s="100"/>
      <c r="F93" s="3"/>
      <c r="G93" s="9"/>
      <c r="H93" s="18"/>
      <c r="I93" s="18"/>
      <c r="J93" s="18"/>
      <c r="K93" s="33"/>
      <c r="Q93" s="3"/>
      <c r="R93" s="3"/>
      <c r="S93" s="18"/>
      <c r="T93" s="18"/>
      <c r="U93" s="18"/>
      <c r="V93" s="18"/>
      <c r="W93" s="52"/>
    </row>
    <row r="94" spans="4:23" x14ac:dyDescent="0.2">
      <c r="D94" s="100"/>
      <c r="F94" s="3"/>
      <c r="G94" s="9"/>
      <c r="H94" s="18"/>
      <c r="I94" s="18"/>
      <c r="J94" s="18"/>
      <c r="K94" s="33"/>
      <c r="Q94" s="3"/>
      <c r="R94" s="3"/>
      <c r="S94" s="18"/>
      <c r="T94" s="18"/>
      <c r="U94" s="18"/>
      <c r="V94" s="18"/>
      <c r="W94" s="52"/>
    </row>
    <row r="95" spans="4:23" x14ac:dyDescent="0.2">
      <c r="D95" s="100"/>
      <c r="F95" s="3"/>
      <c r="G95" s="9"/>
      <c r="H95" s="18"/>
      <c r="I95" s="18"/>
      <c r="J95" s="18"/>
      <c r="K95" s="33"/>
      <c r="Q95" s="3"/>
      <c r="R95" s="3"/>
      <c r="S95" s="18"/>
      <c r="T95" s="18"/>
      <c r="U95" s="18"/>
      <c r="V95" s="18"/>
      <c r="W95" s="52"/>
    </row>
    <row r="96" spans="4:23" x14ac:dyDescent="0.2">
      <c r="D96" s="100"/>
      <c r="F96" s="3"/>
      <c r="G96" s="9"/>
      <c r="H96" s="18"/>
      <c r="I96" s="18"/>
      <c r="J96" s="18"/>
      <c r="K96" s="33"/>
      <c r="Q96" s="3"/>
      <c r="R96" s="3"/>
      <c r="S96" s="18"/>
      <c r="T96" s="18"/>
      <c r="U96" s="18"/>
      <c r="V96" s="18"/>
      <c r="W96" s="52"/>
    </row>
    <row r="97" spans="4:23" x14ac:dyDescent="0.2">
      <c r="D97" s="100"/>
      <c r="F97" s="3"/>
      <c r="G97" s="9"/>
      <c r="H97" s="18"/>
      <c r="I97" s="18"/>
      <c r="J97" s="18"/>
      <c r="K97" s="33"/>
      <c r="Q97" s="3"/>
      <c r="R97" s="3"/>
      <c r="S97" s="18"/>
      <c r="T97" s="18"/>
      <c r="U97" s="18"/>
      <c r="V97" s="18"/>
      <c r="W97" s="52"/>
    </row>
    <row r="98" spans="4:23" x14ac:dyDescent="0.2">
      <c r="D98" s="100"/>
      <c r="F98" s="3"/>
      <c r="G98" s="9"/>
      <c r="H98" s="18"/>
      <c r="I98" s="18"/>
      <c r="J98" s="18"/>
      <c r="K98" s="33"/>
      <c r="Q98" s="3"/>
      <c r="R98" s="3"/>
      <c r="S98" s="18"/>
      <c r="T98" s="18"/>
      <c r="U98" s="18"/>
      <c r="V98" s="18"/>
      <c r="W98" s="52"/>
    </row>
    <row r="99" spans="4:23" x14ac:dyDescent="0.2">
      <c r="D99" s="100"/>
      <c r="F99" s="3"/>
      <c r="G99" s="9"/>
      <c r="H99" s="18"/>
      <c r="I99" s="18"/>
      <c r="J99" s="18"/>
      <c r="K99" s="33"/>
      <c r="Q99" s="3"/>
      <c r="R99" s="3"/>
      <c r="S99" s="18"/>
      <c r="T99" s="18"/>
      <c r="U99" s="18"/>
      <c r="V99" s="18"/>
      <c r="W99" s="52"/>
    </row>
    <row r="100" spans="4:23" x14ac:dyDescent="0.2">
      <c r="D100" s="100"/>
      <c r="F100" s="3"/>
      <c r="G100" s="9"/>
      <c r="H100" s="18"/>
      <c r="I100" s="18"/>
      <c r="J100" s="18"/>
      <c r="K100" s="33"/>
      <c r="Q100" s="3"/>
      <c r="R100" s="3"/>
      <c r="S100" s="18"/>
      <c r="T100" s="18"/>
      <c r="U100" s="18"/>
      <c r="V100" s="18"/>
      <c r="W100" s="52"/>
    </row>
    <row r="101" spans="4:23" x14ac:dyDescent="0.2">
      <c r="D101" s="100"/>
      <c r="F101" s="3"/>
      <c r="G101" s="9"/>
      <c r="H101" s="18"/>
      <c r="I101" s="18"/>
      <c r="J101" s="18"/>
      <c r="K101" s="33"/>
      <c r="Q101" s="3"/>
      <c r="R101" s="3"/>
      <c r="S101" s="18"/>
      <c r="T101" s="18"/>
      <c r="U101" s="18"/>
      <c r="V101" s="18"/>
      <c r="W101" s="52"/>
    </row>
    <row r="102" spans="4:23" x14ac:dyDescent="0.2">
      <c r="D102" s="100"/>
      <c r="F102" s="3"/>
      <c r="G102" s="9"/>
      <c r="H102" s="18"/>
      <c r="I102" s="18"/>
      <c r="J102" s="18"/>
      <c r="K102" s="33"/>
      <c r="Q102" s="3"/>
      <c r="R102" s="3"/>
      <c r="S102" s="18"/>
      <c r="T102" s="18"/>
      <c r="U102" s="18"/>
      <c r="V102" s="18"/>
      <c r="W102" s="52"/>
    </row>
    <row r="103" spans="4:23" x14ac:dyDescent="0.2">
      <c r="D103" s="100"/>
      <c r="F103" s="3"/>
      <c r="G103" s="9"/>
      <c r="H103" s="18"/>
      <c r="I103" s="18"/>
      <c r="J103" s="18"/>
      <c r="K103" s="33"/>
      <c r="Q103" s="3"/>
      <c r="R103" s="3"/>
      <c r="S103" s="18"/>
      <c r="T103" s="18"/>
      <c r="U103" s="18"/>
      <c r="V103" s="18"/>
      <c r="W103" s="52"/>
    </row>
    <row r="104" spans="4:23" x14ac:dyDescent="0.2">
      <c r="D104" s="100"/>
      <c r="F104" s="3"/>
      <c r="G104" s="9"/>
      <c r="H104" s="18"/>
      <c r="I104" s="18"/>
      <c r="J104" s="18"/>
      <c r="K104" s="33"/>
      <c r="Q104" s="3"/>
      <c r="R104" s="3"/>
      <c r="S104" s="18"/>
      <c r="T104" s="18"/>
      <c r="U104" s="18"/>
      <c r="V104" s="18"/>
      <c r="W104" s="52"/>
    </row>
    <row r="105" spans="4:23" x14ac:dyDescent="0.2">
      <c r="D105" s="100"/>
      <c r="F105" s="3"/>
      <c r="G105" s="9"/>
      <c r="H105" s="18"/>
      <c r="I105" s="18"/>
      <c r="J105" s="18"/>
      <c r="K105" s="33"/>
      <c r="Q105" s="3"/>
      <c r="R105" s="3"/>
      <c r="S105" s="18"/>
      <c r="T105" s="18"/>
      <c r="U105" s="18"/>
      <c r="V105" s="18"/>
      <c r="W105" s="52"/>
    </row>
    <row r="106" spans="4:23" x14ac:dyDescent="0.2">
      <c r="D106" s="100"/>
      <c r="F106" s="3"/>
      <c r="G106" s="9"/>
      <c r="H106" s="18"/>
      <c r="I106" s="18"/>
      <c r="J106" s="18"/>
      <c r="K106" s="33"/>
      <c r="Q106" s="3"/>
      <c r="R106" s="3"/>
      <c r="S106" s="18"/>
      <c r="T106" s="18"/>
      <c r="U106" s="18"/>
      <c r="V106" s="18"/>
      <c r="W106" s="52"/>
    </row>
    <row r="107" spans="4:23" x14ac:dyDescent="0.2">
      <c r="D107" s="100"/>
      <c r="F107" s="3"/>
      <c r="G107" s="9"/>
      <c r="H107" s="18"/>
      <c r="I107" s="18"/>
      <c r="J107" s="18"/>
      <c r="K107" s="33"/>
      <c r="Q107" s="3"/>
      <c r="R107" s="3"/>
      <c r="S107" s="18"/>
      <c r="T107" s="18"/>
      <c r="U107" s="18"/>
      <c r="V107" s="18"/>
      <c r="W107" s="52"/>
    </row>
    <row r="108" spans="4:23" x14ac:dyDescent="0.2">
      <c r="D108" s="100"/>
      <c r="F108" s="3"/>
      <c r="G108" s="9"/>
      <c r="H108" s="18"/>
      <c r="I108" s="18"/>
      <c r="J108" s="18"/>
      <c r="K108" s="33"/>
      <c r="Q108" s="3"/>
      <c r="R108" s="3"/>
      <c r="S108" s="18"/>
      <c r="T108" s="18"/>
      <c r="U108" s="18"/>
      <c r="V108" s="18"/>
      <c r="W108" s="52"/>
    </row>
    <row r="109" spans="4:23" x14ac:dyDescent="0.2">
      <c r="D109" s="100"/>
      <c r="F109" s="3"/>
      <c r="G109" s="9"/>
      <c r="H109" s="18"/>
      <c r="I109" s="18"/>
      <c r="J109" s="18"/>
      <c r="K109" s="33"/>
      <c r="Q109" s="3"/>
      <c r="R109" s="3"/>
      <c r="S109" s="18"/>
      <c r="T109" s="18"/>
      <c r="U109" s="18"/>
      <c r="V109" s="18"/>
      <c r="W109" s="52"/>
    </row>
    <row r="110" spans="4:23" x14ac:dyDescent="0.2">
      <c r="D110" s="100"/>
      <c r="F110" s="3"/>
      <c r="G110" s="9"/>
      <c r="H110" s="18"/>
      <c r="I110" s="18"/>
      <c r="J110" s="18"/>
      <c r="K110" s="33"/>
      <c r="Q110" s="3"/>
      <c r="R110" s="3"/>
      <c r="S110" s="18"/>
      <c r="T110" s="18"/>
      <c r="U110" s="18"/>
      <c r="V110" s="18"/>
      <c r="W110" s="52"/>
    </row>
    <row r="111" spans="4:23" x14ac:dyDescent="0.2">
      <c r="D111" s="100"/>
      <c r="F111" s="3"/>
      <c r="G111" s="9"/>
      <c r="H111" s="18"/>
      <c r="I111" s="18"/>
      <c r="J111" s="18"/>
      <c r="K111" s="33"/>
      <c r="Q111" s="3"/>
      <c r="R111" s="3"/>
      <c r="S111" s="18"/>
      <c r="T111" s="18"/>
      <c r="U111" s="18"/>
      <c r="V111" s="18"/>
      <c r="W111" s="52"/>
    </row>
    <row r="112" spans="4:23" x14ac:dyDescent="0.2">
      <c r="D112" s="100"/>
      <c r="F112" s="3"/>
      <c r="G112" s="9"/>
      <c r="H112" s="18"/>
      <c r="I112" s="18"/>
      <c r="J112" s="18"/>
      <c r="K112" s="33"/>
      <c r="Q112" s="3"/>
      <c r="R112" s="3"/>
      <c r="S112" s="18"/>
      <c r="T112" s="18"/>
      <c r="U112" s="18"/>
      <c r="V112" s="18"/>
      <c r="W112" s="52"/>
    </row>
    <row r="113" spans="3:23" x14ac:dyDescent="0.2">
      <c r="D113" s="100"/>
      <c r="F113" s="3"/>
      <c r="G113" s="9"/>
      <c r="H113" s="18"/>
      <c r="I113" s="18"/>
      <c r="J113" s="18"/>
      <c r="K113" s="33"/>
      <c r="Q113" s="3"/>
      <c r="R113" s="3"/>
      <c r="S113" s="18"/>
      <c r="T113" s="18"/>
      <c r="U113" s="18"/>
      <c r="V113" s="18"/>
      <c r="W113" s="52"/>
    </row>
    <row r="114" spans="3:23" x14ac:dyDescent="0.2">
      <c r="C114" s="3"/>
      <c r="D114" s="100"/>
      <c r="E114" s="3"/>
      <c r="F114" s="3"/>
      <c r="G114" s="9"/>
      <c r="H114" s="18"/>
      <c r="I114" s="18"/>
      <c r="J114" s="18"/>
      <c r="K114" s="33"/>
      <c r="L114" s="3"/>
      <c r="M114" s="3"/>
      <c r="N114" s="3"/>
      <c r="O114" s="3"/>
      <c r="P114" s="3"/>
      <c r="Q114" s="3"/>
      <c r="R114" s="3"/>
      <c r="S114" s="18"/>
      <c r="T114" s="18"/>
      <c r="U114" s="18"/>
      <c r="V114" s="18"/>
      <c r="W114" s="52"/>
    </row>
    <row r="115" spans="3:23" x14ac:dyDescent="0.2">
      <c r="C115" s="3"/>
      <c r="D115" s="100"/>
      <c r="E115" s="3"/>
      <c r="F115" s="3"/>
      <c r="G115" s="9"/>
      <c r="H115" s="18"/>
      <c r="I115" s="18"/>
      <c r="J115" s="18"/>
      <c r="K115" s="33"/>
      <c r="L115" s="3"/>
      <c r="M115" s="3"/>
      <c r="N115" s="3"/>
      <c r="O115" s="3"/>
      <c r="P115" s="3"/>
      <c r="Q115" s="3"/>
      <c r="R115" s="3"/>
      <c r="S115" s="18"/>
      <c r="T115" s="18"/>
      <c r="U115" s="18"/>
      <c r="V115" s="18"/>
      <c r="W115" s="52"/>
    </row>
    <row r="116" spans="3:23" x14ac:dyDescent="0.2">
      <c r="C116" s="3"/>
      <c r="D116" s="100"/>
      <c r="E116" s="3"/>
      <c r="F116" s="3"/>
      <c r="G116" s="9"/>
      <c r="H116" s="18"/>
      <c r="I116" s="18"/>
      <c r="J116" s="18"/>
      <c r="K116" s="33"/>
      <c r="L116" s="3"/>
      <c r="M116" s="3"/>
      <c r="N116" s="3"/>
      <c r="O116" s="3"/>
      <c r="P116" s="3"/>
      <c r="Q116" s="3"/>
      <c r="R116" s="3"/>
      <c r="S116" s="18"/>
      <c r="T116" s="18"/>
      <c r="U116" s="18"/>
      <c r="V116" s="18"/>
      <c r="W116" s="52"/>
    </row>
    <row r="117" spans="3:23" x14ac:dyDescent="0.2">
      <c r="C117" s="3"/>
      <c r="D117" s="100"/>
      <c r="E117" s="3"/>
      <c r="F117" s="3"/>
      <c r="G117" s="9"/>
      <c r="H117" s="18"/>
      <c r="I117" s="18"/>
      <c r="J117" s="18"/>
      <c r="K117" s="33"/>
      <c r="L117" s="3"/>
      <c r="M117" s="3"/>
      <c r="N117" s="3"/>
      <c r="O117" s="3"/>
      <c r="P117" s="3"/>
      <c r="Q117" s="3"/>
      <c r="R117" s="3"/>
      <c r="S117" s="18"/>
      <c r="T117" s="18"/>
      <c r="U117" s="18"/>
      <c r="V117" s="18"/>
      <c r="W117" s="52"/>
    </row>
    <row r="118" spans="3:23" x14ac:dyDescent="0.2">
      <c r="C118" s="3"/>
      <c r="D118" s="100"/>
      <c r="E118" s="3"/>
      <c r="F118" s="3"/>
      <c r="G118" s="9"/>
      <c r="H118" s="18"/>
      <c r="I118" s="18"/>
      <c r="J118" s="18"/>
      <c r="K118" s="33"/>
      <c r="L118" s="3"/>
      <c r="M118" s="3"/>
      <c r="N118" s="3"/>
      <c r="O118" s="3"/>
      <c r="P118" s="3"/>
      <c r="Q118" s="3"/>
      <c r="R118" s="3"/>
      <c r="S118" s="18"/>
      <c r="T118" s="18"/>
      <c r="U118" s="18"/>
      <c r="V118" s="18"/>
      <c r="W118" s="52"/>
    </row>
    <row r="119" spans="3:23" x14ac:dyDescent="0.2">
      <c r="C119" s="3"/>
      <c r="D119" s="100"/>
      <c r="E119" s="3"/>
      <c r="F119" s="3"/>
      <c r="G119" s="9"/>
      <c r="H119" s="18"/>
      <c r="I119" s="18"/>
      <c r="J119" s="18"/>
      <c r="K119" s="33"/>
      <c r="L119" s="3"/>
      <c r="M119" s="3"/>
      <c r="N119" s="3"/>
      <c r="O119" s="3"/>
      <c r="P119" s="3"/>
      <c r="Q119" s="3"/>
      <c r="R119" s="3"/>
      <c r="S119" s="18"/>
      <c r="T119" s="18"/>
      <c r="U119" s="18"/>
      <c r="V119" s="18"/>
      <c r="W119" s="52"/>
    </row>
    <row r="120" spans="3:23" x14ac:dyDescent="0.2">
      <c r="C120" s="3"/>
      <c r="D120" s="100"/>
      <c r="E120" s="3"/>
      <c r="F120" s="3"/>
      <c r="G120" s="9"/>
      <c r="H120" s="18"/>
      <c r="I120" s="18"/>
      <c r="J120" s="18"/>
      <c r="K120" s="33"/>
      <c r="L120" s="3"/>
      <c r="M120" s="3"/>
      <c r="N120" s="3"/>
      <c r="O120" s="3"/>
      <c r="P120" s="3"/>
      <c r="Q120" s="3"/>
      <c r="R120" s="3"/>
      <c r="S120" s="18"/>
      <c r="T120" s="18"/>
      <c r="U120" s="18"/>
      <c r="V120" s="18"/>
      <c r="W120" s="52"/>
    </row>
    <row r="121" spans="3:23" x14ac:dyDescent="0.2">
      <c r="C121" s="3"/>
      <c r="D121" s="100"/>
      <c r="E121" s="3"/>
      <c r="F121" s="3"/>
      <c r="G121" s="9"/>
      <c r="H121" s="18"/>
      <c r="I121" s="18"/>
      <c r="J121" s="18"/>
      <c r="K121" s="33"/>
      <c r="L121" s="3"/>
      <c r="M121" s="3"/>
      <c r="N121" s="3"/>
      <c r="O121" s="3"/>
      <c r="P121" s="3"/>
      <c r="Q121" s="3"/>
      <c r="R121" s="3"/>
      <c r="S121" s="18"/>
      <c r="T121" s="18"/>
      <c r="U121" s="18"/>
      <c r="V121" s="18"/>
      <c r="W121" s="52"/>
    </row>
    <row r="122" spans="3:23" x14ac:dyDescent="0.2">
      <c r="C122" s="3"/>
      <c r="D122" s="100"/>
      <c r="E122" s="3"/>
      <c r="F122" s="3"/>
      <c r="G122" s="9"/>
      <c r="H122" s="18"/>
      <c r="I122" s="18"/>
      <c r="J122" s="18"/>
      <c r="K122" s="33"/>
      <c r="L122" s="3"/>
      <c r="M122" s="3"/>
      <c r="N122" s="3"/>
      <c r="O122" s="3"/>
      <c r="P122" s="3"/>
      <c r="Q122" s="3"/>
      <c r="R122" s="3"/>
      <c r="S122" s="18"/>
      <c r="T122" s="18"/>
      <c r="U122" s="18"/>
      <c r="V122" s="18"/>
      <c r="W122" s="52"/>
    </row>
    <row r="123" spans="3:23" x14ac:dyDescent="0.2">
      <c r="C123" s="3"/>
      <c r="D123" s="100"/>
      <c r="E123" s="3"/>
      <c r="F123" s="3"/>
      <c r="G123" s="9"/>
      <c r="H123" s="18"/>
      <c r="I123" s="18"/>
      <c r="J123" s="18"/>
      <c r="K123" s="33"/>
      <c r="L123" s="3"/>
      <c r="M123" s="3"/>
      <c r="N123" s="3"/>
      <c r="O123" s="3"/>
      <c r="P123" s="3"/>
      <c r="Q123" s="3"/>
      <c r="R123" s="3"/>
      <c r="S123" s="18"/>
      <c r="T123" s="18"/>
      <c r="U123" s="18"/>
      <c r="V123" s="18"/>
      <c r="W123" s="52"/>
    </row>
    <row r="124" spans="3:23" x14ac:dyDescent="0.2">
      <c r="C124" s="3"/>
      <c r="D124" s="100"/>
      <c r="E124" s="3"/>
      <c r="F124" s="3"/>
      <c r="G124" s="9"/>
      <c r="H124" s="18"/>
      <c r="I124" s="18"/>
      <c r="J124" s="18"/>
      <c r="K124" s="33"/>
      <c r="L124" s="3"/>
      <c r="M124" s="3"/>
      <c r="N124" s="3"/>
      <c r="O124" s="3"/>
      <c r="P124" s="3"/>
      <c r="Q124" s="3"/>
      <c r="R124" s="3"/>
      <c r="S124" s="18"/>
      <c r="T124" s="18"/>
      <c r="U124" s="18"/>
      <c r="V124" s="18"/>
      <c r="W124" s="52"/>
    </row>
    <row r="125" spans="3:23" x14ac:dyDescent="0.2">
      <c r="C125" s="3"/>
      <c r="D125" s="100"/>
      <c r="E125" s="3"/>
      <c r="F125" s="3"/>
      <c r="G125" s="9"/>
      <c r="H125" s="18"/>
      <c r="I125" s="18"/>
      <c r="J125" s="18"/>
      <c r="K125" s="33"/>
      <c r="L125" s="3"/>
      <c r="M125" s="3"/>
      <c r="N125" s="3"/>
      <c r="O125" s="3"/>
      <c r="P125" s="3"/>
      <c r="Q125" s="3"/>
      <c r="R125" s="3"/>
      <c r="S125" s="18"/>
      <c r="T125" s="18"/>
      <c r="U125" s="18"/>
      <c r="V125" s="18"/>
      <c r="W125" s="52"/>
    </row>
    <row r="126" spans="3:23" x14ac:dyDescent="0.2">
      <c r="C126" s="3"/>
      <c r="D126" s="100"/>
      <c r="E126" s="3"/>
      <c r="F126" s="3"/>
      <c r="G126" s="9"/>
      <c r="H126" s="18"/>
      <c r="I126" s="18"/>
      <c r="J126" s="18"/>
      <c r="K126" s="33"/>
      <c r="L126" s="3"/>
      <c r="M126" s="3"/>
      <c r="N126" s="3"/>
      <c r="O126" s="3"/>
      <c r="P126" s="3"/>
      <c r="Q126" s="3"/>
      <c r="R126" s="3"/>
      <c r="S126" s="18"/>
      <c r="T126" s="18"/>
      <c r="U126" s="18"/>
      <c r="V126" s="18"/>
      <c r="W126" s="52"/>
    </row>
    <row r="127" spans="3:23" x14ac:dyDescent="0.2">
      <c r="C127" s="3"/>
      <c r="D127" s="100"/>
      <c r="E127" s="3"/>
      <c r="F127" s="3"/>
      <c r="G127" s="9"/>
      <c r="H127" s="18"/>
      <c r="I127" s="18"/>
      <c r="J127" s="18"/>
      <c r="K127" s="33"/>
      <c r="L127" s="3"/>
      <c r="M127" s="3"/>
      <c r="N127" s="3"/>
      <c r="O127" s="3"/>
      <c r="P127" s="3"/>
      <c r="Q127" s="3"/>
      <c r="R127" s="3"/>
      <c r="S127" s="18"/>
      <c r="T127" s="18"/>
      <c r="U127" s="18"/>
      <c r="V127" s="18"/>
      <c r="W127" s="52"/>
    </row>
    <row r="128" spans="3:23" x14ac:dyDescent="0.2">
      <c r="C128" s="3"/>
      <c r="D128" s="100"/>
      <c r="E128" s="3"/>
      <c r="F128" s="3"/>
      <c r="G128" s="9"/>
      <c r="H128" s="18"/>
      <c r="I128" s="18"/>
      <c r="J128" s="18"/>
      <c r="K128" s="33"/>
      <c r="L128" s="3"/>
      <c r="M128" s="3"/>
      <c r="N128" s="3"/>
      <c r="O128" s="3"/>
      <c r="P128" s="3"/>
      <c r="Q128" s="3"/>
      <c r="R128" s="3"/>
      <c r="S128" s="18"/>
      <c r="T128" s="18"/>
      <c r="U128" s="18"/>
      <c r="V128" s="18"/>
      <c r="W128" s="52"/>
    </row>
    <row r="129" spans="3:23" x14ac:dyDescent="0.2">
      <c r="C129" s="3"/>
      <c r="D129" s="100"/>
      <c r="E129" s="3"/>
      <c r="F129" s="3"/>
      <c r="G129" s="9"/>
      <c r="H129" s="18"/>
      <c r="I129" s="18"/>
      <c r="J129" s="18"/>
      <c r="K129" s="33"/>
      <c r="L129" s="3"/>
      <c r="M129" s="3"/>
      <c r="N129" s="3"/>
      <c r="O129" s="3"/>
      <c r="P129" s="3"/>
      <c r="Q129" s="3"/>
      <c r="R129" s="3"/>
      <c r="S129" s="18"/>
      <c r="T129" s="18"/>
      <c r="U129" s="18"/>
      <c r="V129" s="18"/>
      <c r="W129" s="52"/>
    </row>
    <row r="130" spans="3:23" x14ac:dyDescent="0.2">
      <c r="C130" s="3"/>
      <c r="D130" s="100"/>
      <c r="E130" s="3"/>
      <c r="F130" s="3"/>
      <c r="G130" s="9"/>
      <c r="H130" s="18"/>
      <c r="I130" s="18"/>
      <c r="J130" s="18"/>
      <c r="K130" s="33"/>
      <c r="L130" s="3"/>
      <c r="M130" s="3"/>
      <c r="N130" s="3"/>
      <c r="O130" s="3"/>
      <c r="P130" s="3"/>
      <c r="Q130" s="3"/>
      <c r="R130" s="3"/>
      <c r="S130" s="18"/>
      <c r="T130" s="18"/>
      <c r="U130" s="18"/>
      <c r="V130" s="18"/>
      <c r="W130" s="52"/>
    </row>
    <row r="131" spans="3:23" x14ac:dyDescent="0.2">
      <c r="C131" s="3"/>
      <c r="D131" s="100"/>
      <c r="E131" s="3"/>
      <c r="F131" s="3"/>
      <c r="G131" s="9"/>
      <c r="H131" s="18"/>
      <c r="I131" s="18"/>
      <c r="J131" s="18"/>
      <c r="K131" s="33"/>
      <c r="L131" s="3"/>
      <c r="M131" s="3"/>
      <c r="N131" s="3"/>
      <c r="O131" s="3"/>
      <c r="P131" s="3"/>
      <c r="Q131" s="3"/>
      <c r="R131" s="3"/>
      <c r="S131" s="18"/>
      <c r="T131" s="18"/>
      <c r="U131" s="18"/>
      <c r="V131" s="18"/>
      <c r="W131" s="52"/>
    </row>
    <row r="132" spans="3:23" x14ac:dyDescent="0.2">
      <c r="C132" s="3"/>
      <c r="D132" s="100"/>
      <c r="E132" s="3"/>
      <c r="F132" s="3"/>
      <c r="G132" s="9"/>
      <c r="H132" s="18"/>
      <c r="I132" s="18"/>
      <c r="J132" s="18"/>
      <c r="K132" s="33"/>
      <c r="L132" s="3"/>
      <c r="M132" s="3"/>
      <c r="N132" s="3"/>
      <c r="O132" s="3"/>
      <c r="P132" s="3"/>
      <c r="Q132" s="3"/>
      <c r="R132" s="3"/>
      <c r="S132" s="18"/>
      <c r="T132" s="18"/>
      <c r="U132" s="18"/>
      <c r="V132" s="18"/>
      <c r="W132" s="52"/>
    </row>
    <row r="133" spans="3:23" x14ac:dyDescent="0.2">
      <c r="C133" s="3"/>
      <c r="D133" s="100"/>
      <c r="E133" s="3"/>
      <c r="F133" s="3"/>
      <c r="G133" s="9"/>
      <c r="H133" s="18"/>
      <c r="I133" s="18"/>
      <c r="J133" s="18"/>
      <c r="K133" s="33"/>
      <c r="L133" s="3"/>
      <c r="M133" s="3"/>
      <c r="N133" s="3"/>
      <c r="O133" s="3"/>
      <c r="P133" s="3"/>
      <c r="Q133" s="3"/>
      <c r="R133" s="3"/>
      <c r="S133" s="18"/>
      <c r="T133" s="18"/>
      <c r="U133" s="18"/>
      <c r="V133" s="18"/>
      <c r="W133" s="52"/>
    </row>
    <row r="134" spans="3:23" x14ac:dyDescent="0.2">
      <c r="C134" s="3"/>
      <c r="D134" s="100"/>
      <c r="E134" s="3"/>
      <c r="F134" s="3"/>
      <c r="G134" s="9"/>
      <c r="H134" s="18"/>
      <c r="I134" s="18"/>
      <c r="J134" s="18"/>
      <c r="K134" s="33"/>
      <c r="L134" s="3"/>
      <c r="M134" s="3"/>
      <c r="N134" s="3"/>
      <c r="O134" s="3"/>
      <c r="P134" s="3"/>
      <c r="Q134" s="3"/>
      <c r="R134" s="3"/>
      <c r="S134" s="18"/>
      <c r="T134" s="18"/>
      <c r="U134" s="18"/>
      <c r="V134" s="18"/>
      <c r="W134" s="52"/>
    </row>
    <row r="135" spans="3:23" x14ac:dyDescent="0.2">
      <c r="C135" s="3"/>
      <c r="D135" s="100"/>
      <c r="E135" s="3"/>
      <c r="F135" s="3"/>
      <c r="G135" s="9"/>
      <c r="H135" s="18"/>
      <c r="I135" s="18"/>
      <c r="J135" s="18"/>
      <c r="K135" s="33"/>
      <c r="L135" s="3"/>
      <c r="M135" s="3"/>
      <c r="N135" s="3"/>
      <c r="O135" s="3"/>
      <c r="P135" s="3"/>
      <c r="Q135" s="3"/>
      <c r="R135" s="3"/>
      <c r="S135" s="18"/>
      <c r="T135" s="18"/>
      <c r="U135" s="18"/>
      <c r="V135" s="18"/>
      <c r="W135" s="52"/>
    </row>
    <row r="136" spans="3:23" x14ac:dyDescent="0.2">
      <c r="C136" s="3"/>
      <c r="D136" s="100"/>
      <c r="E136" s="3"/>
      <c r="F136" s="3"/>
      <c r="G136" s="9"/>
      <c r="H136" s="18"/>
      <c r="I136" s="18"/>
      <c r="J136" s="18"/>
      <c r="K136" s="33"/>
      <c r="L136" s="3"/>
      <c r="M136" s="3"/>
      <c r="N136" s="3"/>
      <c r="O136" s="3"/>
      <c r="P136" s="3"/>
      <c r="Q136" s="3"/>
      <c r="R136" s="3"/>
      <c r="S136" s="18"/>
      <c r="T136" s="18"/>
      <c r="U136" s="18"/>
      <c r="V136" s="18"/>
      <c r="W136" s="52"/>
    </row>
    <row r="137" spans="3:23" x14ac:dyDescent="0.2">
      <c r="C137" s="3"/>
      <c r="D137" s="100"/>
      <c r="E137" s="3"/>
      <c r="F137" s="3"/>
      <c r="G137" s="9"/>
      <c r="H137" s="18"/>
      <c r="I137" s="18"/>
      <c r="J137" s="18"/>
      <c r="K137" s="33"/>
      <c r="L137" s="3"/>
      <c r="M137" s="3"/>
      <c r="N137" s="3"/>
      <c r="O137" s="3"/>
      <c r="P137" s="3"/>
      <c r="Q137" s="3"/>
      <c r="R137" s="3"/>
      <c r="S137" s="18"/>
      <c r="T137" s="18"/>
      <c r="U137" s="18"/>
      <c r="V137" s="18"/>
      <c r="W137" s="52"/>
    </row>
    <row r="138" spans="3:23" x14ac:dyDescent="0.2">
      <c r="C138" s="3"/>
      <c r="D138" s="100"/>
      <c r="E138" s="3"/>
      <c r="F138" s="3"/>
      <c r="G138" s="9"/>
      <c r="H138" s="18"/>
      <c r="I138" s="18"/>
      <c r="J138" s="18"/>
      <c r="K138" s="33"/>
      <c r="L138" s="3"/>
      <c r="M138" s="3"/>
      <c r="N138" s="3"/>
      <c r="O138" s="3"/>
      <c r="P138" s="3"/>
      <c r="Q138" s="3"/>
      <c r="R138" s="3"/>
      <c r="S138" s="18"/>
      <c r="T138" s="18"/>
      <c r="U138" s="18"/>
      <c r="V138" s="18"/>
      <c r="W138" s="52"/>
    </row>
    <row r="139" spans="3:23" x14ac:dyDescent="0.2">
      <c r="C139" s="3"/>
      <c r="D139" s="100"/>
      <c r="E139" s="3"/>
      <c r="F139" s="3"/>
      <c r="G139" s="9"/>
      <c r="H139" s="18"/>
      <c r="I139" s="18"/>
      <c r="J139" s="18"/>
      <c r="K139" s="33"/>
      <c r="L139" s="3"/>
      <c r="M139" s="3"/>
      <c r="N139" s="3"/>
      <c r="O139" s="3"/>
      <c r="P139" s="3"/>
      <c r="Q139" s="3"/>
      <c r="R139" s="3"/>
      <c r="S139" s="18"/>
      <c r="T139" s="18"/>
      <c r="U139" s="18"/>
      <c r="V139" s="18"/>
      <c r="W139" s="52"/>
    </row>
    <row r="140" spans="3:23" x14ac:dyDescent="0.2">
      <c r="C140" s="3"/>
      <c r="D140" s="100"/>
      <c r="E140" s="3"/>
      <c r="F140" s="3"/>
      <c r="G140" s="9"/>
      <c r="H140" s="18"/>
      <c r="I140" s="18"/>
      <c r="J140" s="18"/>
      <c r="K140" s="33"/>
      <c r="L140" s="3"/>
      <c r="M140" s="3"/>
      <c r="N140" s="3"/>
      <c r="O140" s="3"/>
      <c r="P140" s="3"/>
      <c r="Q140" s="3"/>
      <c r="R140" s="3"/>
      <c r="S140" s="18"/>
      <c r="T140" s="18"/>
      <c r="U140" s="18"/>
      <c r="V140" s="18"/>
      <c r="W140" s="52"/>
    </row>
    <row r="141" spans="3:23" x14ac:dyDescent="0.2">
      <c r="C141" s="3"/>
      <c r="D141" s="100"/>
      <c r="E141" s="3"/>
      <c r="F141" s="3"/>
      <c r="G141" s="9"/>
      <c r="H141" s="18"/>
      <c r="I141" s="18"/>
      <c r="J141" s="18"/>
      <c r="K141" s="33"/>
      <c r="L141" s="3"/>
      <c r="M141" s="3"/>
      <c r="N141" s="3"/>
      <c r="O141" s="3"/>
      <c r="P141" s="3"/>
      <c r="Q141" s="3"/>
      <c r="R141" s="3"/>
      <c r="S141" s="18"/>
      <c r="T141" s="18"/>
      <c r="U141" s="18"/>
      <c r="V141" s="18"/>
      <c r="W141" s="52"/>
    </row>
    <row r="142" spans="3:23" x14ac:dyDescent="0.2">
      <c r="C142" s="3"/>
      <c r="D142" s="100"/>
      <c r="E142" s="3"/>
      <c r="F142" s="3"/>
      <c r="G142" s="9"/>
      <c r="H142" s="18"/>
      <c r="I142" s="18"/>
      <c r="J142" s="18"/>
      <c r="K142" s="33"/>
      <c r="L142" s="3"/>
      <c r="M142" s="3"/>
      <c r="N142" s="3"/>
      <c r="O142" s="3"/>
      <c r="P142" s="3"/>
      <c r="Q142" s="3"/>
      <c r="R142" s="3"/>
      <c r="S142" s="18"/>
      <c r="T142" s="18"/>
      <c r="U142" s="18"/>
      <c r="V142" s="18"/>
      <c r="W142" s="52"/>
    </row>
    <row r="143" spans="3:23" x14ac:dyDescent="0.2">
      <c r="C143" s="3"/>
      <c r="D143" s="100"/>
      <c r="E143" s="3"/>
      <c r="F143" s="3"/>
      <c r="G143" s="9"/>
      <c r="H143" s="18"/>
      <c r="I143" s="18"/>
      <c r="J143" s="18"/>
      <c r="K143" s="33"/>
      <c r="L143" s="3"/>
      <c r="M143" s="3"/>
      <c r="N143" s="3"/>
      <c r="O143" s="3"/>
      <c r="P143" s="3"/>
      <c r="Q143" s="3"/>
      <c r="R143" s="3"/>
      <c r="S143" s="18"/>
      <c r="T143" s="18"/>
      <c r="U143" s="18"/>
      <c r="V143" s="18"/>
      <c r="W143" s="52"/>
    </row>
    <row r="144" spans="3:23" x14ac:dyDescent="0.2">
      <c r="C144" s="3"/>
      <c r="D144" s="100"/>
      <c r="E144" s="3"/>
      <c r="F144" s="3"/>
      <c r="G144" s="9"/>
      <c r="H144" s="18"/>
      <c r="I144" s="18"/>
      <c r="J144" s="18"/>
      <c r="K144" s="33"/>
      <c r="L144" s="3"/>
      <c r="M144" s="3"/>
      <c r="N144" s="3"/>
      <c r="O144" s="3"/>
      <c r="P144" s="3"/>
      <c r="Q144" s="3"/>
      <c r="R144" s="3"/>
      <c r="S144" s="18"/>
      <c r="T144" s="18"/>
      <c r="U144" s="18"/>
      <c r="V144" s="18"/>
      <c r="W144" s="52"/>
    </row>
    <row r="145" spans="3:23" x14ac:dyDescent="0.2">
      <c r="C145" s="3"/>
      <c r="D145" s="100"/>
      <c r="E145" s="3"/>
      <c r="F145" s="3"/>
      <c r="G145" s="9"/>
      <c r="H145" s="18"/>
      <c r="I145" s="18"/>
      <c r="J145" s="18"/>
      <c r="K145" s="33"/>
      <c r="L145" s="3"/>
      <c r="M145" s="3"/>
      <c r="N145" s="3"/>
      <c r="O145" s="3"/>
      <c r="P145" s="3"/>
      <c r="Q145" s="3"/>
      <c r="R145" s="3"/>
      <c r="S145" s="18"/>
      <c r="T145" s="18"/>
      <c r="U145" s="18"/>
      <c r="V145" s="18"/>
      <c r="W145" s="52"/>
    </row>
    <row r="146" spans="3:23" x14ac:dyDescent="0.2">
      <c r="C146" s="3"/>
      <c r="D146" s="100"/>
      <c r="E146" s="3"/>
      <c r="F146" s="3"/>
      <c r="G146" s="9"/>
      <c r="H146" s="18"/>
      <c r="I146" s="18"/>
      <c r="J146" s="18"/>
      <c r="K146" s="33"/>
      <c r="L146" s="3"/>
      <c r="M146" s="3"/>
      <c r="N146" s="3"/>
      <c r="O146" s="3"/>
      <c r="P146" s="3"/>
      <c r="Q146" s="3"/>
      <c r="R146" s="3"/>
      <c r="S146" s="18"/>
      <c r="T146" s="18"/>
      <c r="U146" s="18"/>
      <c r="V146" s="18"/>
      <c r="W146" s="52"/>
    </row>
    <row r="147" spans="3:23" x14ac:dyDescent="0.2">
      <c r="C147" s="3"/>
      <c r="D147" s="100"/>
      <c r="E147" s="3"/>
      <c r="F147" s="3"/>
      <c r="G147" s="9"/>
      <c r="H147" s="18"/>
      <c r="I147" s="18"/>
      <c r="J147" s="18"/>
      <c r="K147" s="33"/>
      <c r="L147" s="3"/>
      <c r="M147" s="3"/>
      <c r="N147" s="3"/>
      <c r="O147" s="3"/>
      <c r="P147" s="3"/>
      <c r="Q147" s="3"/>
      <c r="R147" s="3"/>
      <c r="S147" s="18"/>
      <c r="T147" s="18"/>
      <c r="U147" s="18"/>
      <c r="V147" s="18"/>
      <c r="W147" s="52"/>
    </row>
    <row r="148" spans="3:23" x14ac:dyDescent="0.2">
      <c r="C148" s="3"/>
      <c r="D148" s="100"/>
      <c r="E148" s="3"/>
      <c r="F148" s="3"/>
      <c r="G148" s="9"/>
      <c r="H148" s="18"/>
      <c r="I148" s="18"/>
      <c r="J148" s="18"/>
      <c r="K148" s="33"/>
      <c r="L148" s="3"/>
      <c r="M148" s="3"/>
      <c r="N148" s="3"/>
      <c r="O148" s="3"/>
      <c r="P148" s="3"/>
      <c r="Q148" s="3"/>
      <c r="R148" s="3"/>
      <c r="S148" s="18"/>
      <c r="T148" s="18"/>
      <c r="U148" s="18"/>
      <c r="V148" s="18"/>
      <c r="W148" s="52"/>
    </row>
    <row r="149" spans="3:23" x14ac:dyDescent="0.2">
      <c r="C149" s="3"/>
      <c r="D149" s="100"/>
      <c r="E149" s="3"/>
      <c r="F149" s="3"/>
      <c r="G149" s="9"/>
      <c r="H149" s="18"/>
      <c r="I149" s="18"/>
      <c r="J149" s="18"/>
      <c r="K149" s="33"/>
      <c r="L149" s="3"/>
      <c r="M149" s="3"/>
      <c r="N149" s="3"/>
      <c r="O149" s="3"/>
      <c r="P149" s="3"/>
      <c r="Q149" s="3"/>
      <c r="R149" s="3"/>
      <c r="S149" s="18"/>
      <c r="T149" s="18"/>
      <c r="U149" s="18"/>
      <c r="V149" s="18"/>
      <c r="W149" s="52"/>
    </row>
    <row r="150" spans="3:23" x14ac:dyDescent="0.2">
      <c r="C150" s="3"/>
      <c r="D150" s="100"/>
      <c r="E150" s="3"/>
      <c r="F150" s="3"/>
      <c r="G150" s="9"/>
      <c r="H150" s="18"/>
      <c r="I150" s="18"/>
      <c r="J150" s="18"/>
      <c r="K150" s="33"/>
      <c r="L150" s="3"/>
      <c r="M150" s="3"/>
      <c r="N150" s="3"/>
      <c r="O150" s="3"/>
      <c r="P150" s="3"/>
      <c r="Q150" s="3"/>
      <c r="R150" s="3"/>
      <c r="S150" s="18"/>
      <c r="T150" s="18"/>
      <c r="U150" s="18"/>
      <c r="V150" s="18"/>
      <c r="W150" s="52"/>
    </row>
    <row r="151" spans="3:23" x14ac:dyDescent="0.2">
      <c r="C151" s="3"/>
      <c r="D151" s="100"/>
      <c r="E151" s="3"/>
      <c r="F151" s="3"/>
      <c r="G151" s="9"/>
      <c r="H151" s="18"/>
      <c r="I151" s="18"/>
      <c r="J151" s="18"/>
      <c r="K151" s="33"/>
      <c r="L151" s="3"/>
      <c r="M151" s="3"/>
      <c r="N151" s="3"/>
      <c r="O151" s="3"/>
      <c r="P151" s="3"/>
      <c r="Q151" s="3"/>
      <c r="R151" s="3"/>
      <c r="S151" s="18"/>
      <c r="T151" s="18"/>
      <c r="U151" s="18"/>
      <c r="V151" s="18"/>
      <c r="W151" s="52"/>
    </row>
    <row r="152" spans="3:23" x14ac:dyDescent="0.2">
      <c r="C152" s="3"/>
      <c r="D152" s="100"/>
      <c r="E152" s="3"/>
      <c r="F152" s="3"/>
      <c r="G152" s="9"/>
      <c r="H152" s="18"/>
      <c r="I152" s="18"/>
      <c r="J152" s="18"/>
      <c r="K152" s="33"/>
      <c r="L152" s="3"/>
      <c r="M152" s="3"/>
      <c r="N152" s="3"/>
      <c r="O152" s="3"/>
      <c r="P152" s="3"/>
      <c r="Q152" s="3"/>
      <c r="R152" s="3"/>
      <c r="S152" s="18"/>
      <c r="T152" s="18"/>
      <c r="U152" s="18"/>
      <c r="V152" s="18"/>
      <c r="W152" s="52"/>
    </row>
    <row r="153" spans="3:23" x14ac:dyDescent="0.2">
      <c r="C153" s="3"/>
      <c r="D153" s="100"/>
      <c r="E153" s="3"/>
      <c r="F153" s="3"/>
      <c r="G153" s="9"/>
      <c r="H153" s="18"/>
      <c r="I153" s="18"/>
      <c r="J153" s="18"/>
      <c r="K153" s="33"/>
      <c r="L153" s="3"/>
      <c r="M153" s="3"/>
      <c r="N153" s="3"/>
      <c r="O153" s="3"/>
      <c r="P153" s="3"/>
      <c r="Q153" s="3"/>
      <c r="R153" s="3"/>
      <c r="S153" s="18"/>
      <c r="T153" s="18"/>
      <c r="U153" s="18"/>
      <c r="V153" s="18"/>
      <c r="W153" s="52"/>
    </row>
    <row r="154" spans="3:23" x14ac:dyDescent="0.2">
      <c r="C154" s="3"/>
      <c r="D154" s="100"/>
      <c r="E154" s="3"/>
      <c r="F154" s="3"/>
      <c r="G154" s="9"/>
      <c r="H154" s="18"/>
      <c r="I154" s="18"/>
      <c r="J154" s="18"/>
      <c r="K154" s="33"/>
      <c r="L154" s="3"/>
      <c r="M154" s="3"/>
      <c r="N154" s="3"/>
      <c r="O154" s="3"/>
      <c r="P154" s="3"/>
      <c r="Q154" s="3"/>
      <c r="R154" s="3"/>
      <c r="S154" s="18"/>
      <c r="T154" s="18"/>
      <c r="U154" s="18"/>
      <c r="V154" s="18"/>
      <c r="W154" s="52"/>
    </row>
    <row r="155" spans="3:23" x14ac:dyDescent="0.2">
      <c r="C155" s="3"/>
      <c r="D155" s="100"/>
      <c r="E155" s="3"/>
      <c r="F155" s="3"/>
      <c r="G155" s="9"/>
      <c r="H155" s="18"/>
      <c r="I155" s="18"/>
      <c r="J155" s="18"/>
      <c r="K155" s="33"/>
      <c r="L155" s="3"/>
      <c r="M155" s="3"/>
      <c r="N155" s="3"/>
      <c r="O155" s="3"/>
      <c r="P155" s="3"/>
      <c r="Q155" s="3"/>
      <c r="R155" s="3"/>
      <c r="S155" s="18"/>
      <c r="T155" s="18"/>
      <c r="U155" s="18"/>
      <c r="V155" s="18"/>
      <c r="W155" s="52"/>
    </row>
    <row r="156" spans="3:23" x14ac:dyDescent="0.2">
      <c r="C156" s="3"/>
      <c r="D156" s="100"/>
      <c r="E156" s="3"/>
      <c r="F156" s="3"/>
      <c r="G156" s="9"/>
      <c r="H156" s="18"/>
      <c r="I156" s="18"/>
      <c r="J156" s="18"/>
      <c r="K156" s="33"/>
      <c r="L156" s="3"/>
      <c r="M156" s="3"/>
      <c r="N156" s="3"/>
      <c r="O156" s="3"/>
      <c r="P156" s="3"/>
      <c r="Q156" s="3"/>
      <c r="R156" s="3"/>
      <c r="S156" s="18"/>
      <c r="T156" s="18"/>
      <c r="U156" s="18"/>
      <c r="V156" s="18"/>
      <c r="W156" s="52"/>
    </row>
    <row r="157" spans="3:23" x14ac:dyDescent="0.2">
      <c r="C157" s="3"/>
      <c r="D157" s="100"/>
      <c r="E157" s="3"/>
      <c r="F157" s="3"/>
      <c r="G157" s="9"/>
      <c r="H157" s="18"/>
      <c r="I157" s="18"/>
      <c r="J157" s="18"/>
      <c r="K157" s="33"/>
      <c r="L157" s="3"/>
      <c r="M157" s="3"/>
      <c r="N157" s="3"/>
      <c r="O157" s="3"/>
      <c r="P157" s="3"/>
      <c r="Q157" s="3"/>
      <c r="R157" s="3"/>
      <c r="S157" s="18"/>
      <c r="T157" s="18"/>
      <c r="U157" s="18"/>
      <c r="V157" s="18"/>
      <c r="W157" s="52"/>
    </row>
    <row r="158" spans="3:23" x14ac:dyDescent="0.2">
      <c r="C158" s="3"/>
      <c r="D158" s="100"/>
      <c r="E158" s="3"/>
      <c r="F158" s="3"/>
      <c r="G158" s="9"/>
      <c r="H158" s="18"/>
      <c r="I158" s="18"/>
      <c r="J158" s="18"/>
      <c r="K158" s="33"/>
      <c r="L158" s="3"/>
      <c r="M158" s="3"/>
      <c r="N158" s="3"/>
      <c r="O158" s="3"/>
      <c r="P158" s="3"/>
      <c r="Q158" s="3"/>
      <c r="R158" s="3"/>
      <c r="S158" s="18"/>
      <c r="T158" s="18"/>
      <c r="U158" s="18"/>
      <c r="V158" s="18"/>
      <c r="W158" s="52"/>
    </row>
    <row r="159" spans="3:23" x14ac:dyDescent="0.2">
      <c r="C159" s="3"/>
      <c r="D159" s="100"/>
      <c r="E159" s="3"/>
      <c r="F159" s="3"/>
      <c r="G159" s="9"/>
      <c r="H159" s="18"/>
      <c r="I159" s="18"/>
      <c r="J159" s="18"/>
      <c r="K159" s="33"/>
      <c r="L159" s="3"/>
      <c r="M159" s="3"/>
      <c r="N159" s="3"/>
      <c r="O159" s="3"/>
      <c r="P159" s="3"/>
      <c r="Q159" s="3"/>
      <c r="R159" s="3"/>
      <c r="S159" s="18"/>
      <c r="T159" s="18"/>
      <c r="U159" s="18"/>
      <c r="V159" s="18"/>
      <c r="W159" s="52"/>
    </row>
    <row r="160" spans="3:23" x14ac:dyDescent="0.2">
      <c r="C160" s="3"/>
      <c r="D160" s="100"/>
      <c r="E160" s="3"/>
      <c r="F160" s="3"/>
      <c r="G160" s="9"/>
      <c r="H160" s="18"/>
      <c r="I160" s="18"/>
      <c r="J160" s="18"/>
      <c r="K160" s="33"/>
      <c r="L160" s="3"/>
      <c r="M160" s="3"/>
      <c r="N160" s="3"/>
      <c r="O160" s="3"/>
      <c r="P160" s="3"/>
      <c r="Q160" s="3"/>
      <c r="R160" s="3"/>
      <c r="S160" s="18"/>
      <c r="T160" s="18"/>
      <c r="U160" s="18"/>
      <c r="V160" s="18"/>
      <c r="W160" s="52"/>
    </row>
    <row r="161" spans="3:23" x14ac:dyDescent="0.2">
      <c r="C161" s="3"/>
      <c r="D161" s="100"/>
      <c r="E161" s="3"/>
      <c r="F161" s="3"/>
      <c r="G161" s="9"/>
      <c r="H161" s="18"/>
      <c r="I161" s="18"/>
      <c r="J161" s="18"/>
      <c r="K161" s="33"/>
      <c r="L161" s="3"/>
      <c r="M161" s="3"/>
      <c r="N161" s="3"/>
      <c r="O161" s="3"/>
      <c r="P161" s="3"/>
      <c r="Q161" s="3"/>
      <c r="R161" s="3"/>
      <c r="S161" s="18"/>
      <c r="T161" s="18"/>
      <c r="U161" s="18"/>
      <c r="V161" s="18"/>
      <c r="W161" s="52"/>
    </row>
    <row r="162" spans="3:23" x14ac:dyDescent="0.2">
      <c r="C162" s="3"/>
      <c r="D162" s="100"/>
      <c r="E162" s="3"/>
      <c r="F162" s="3"/>
      <c r="G162" s="9"/>
      <c r="H162" s="18"/>
      <c r="I162" s="18"/>
      <c r="J162" s="18"/>
      <c r="K162" s="33"/>
      <c r="L162" s="3"/>
      <c r="M162" s="3"/>
      <c r="N162" s="3"/>
      <c r="O162" s="3"/>
      <c r="P162" s="3"/>
      <c r="Q162" s="3"/>
      <c r="R162" s="3"/>
      <c r="S162" s="18"/>
      <c r="T162" s="18"/>
      <c r="U162" s="18"/>
      <c r="V162" s="18"/>
      <c r="W162" s="52"/>
    </row>
    <row r="163" spans="3:23" x14ac:dyDescent="0.2">
      <c r="C163" s="3"/>
      <c r="D163" s="100"/>
      <c r="E163" s="3"/>
      <c r="F163" s="3"/>
      <c r="G163" s="9"/>
      <c r="H163" s="18"/>
      <c r="I163" s="18"/>
      <c r="J163" s="18"/>
      <c r="K163" s="33"/>
      <c r="L163" s="3"/>
      <c r="M163" s="3"/>
      <c r="N163" s="3"/>
      <c r="O163" s="3"/>
      <c r="P163" s="3"/>
      <c r="Q163" s="3"/>
      <c r="R163" s="3"/>
      <c r="S163" s="18"/>
      <c r="T163" s="18"/>
      <c r="U163" s="18"/>
      <c r="V163" s="18"/>
      <c r="W163" s="52"/>
    </row>
    <row r="164" spans="3:23" x14ac:dyDescent="0.2">
      <c r="C164" s="3"/>
      <c r="D164" s="100"/>
      <c r="E164" s="3"/>
      <c r="F164" s="3"/>
      <c r="G164" s="9"/>
      <c r="H164" s="18"/>
      <c r="I164" s="18"/>
      <c r="J164" s="18"/>
      <c r="K164" s="33"/>
      <c r="L164" s="3"/>
      <c r="M164" s="3"/>
      <c r="N164" s="3"/>
      <c r="O164" s="3"/>
      <c r="P164" s="3"/>
      <c r="Q164" s="3"/>
      <c r="R164" s="3"/>
      <c r="S164" s="18"/>
      <c r="T164" s="18"/>
      <c r="U164" s="18"/>
      <c r="V164" s="18"/>
      <c r="W164" s="52"/>
    </row>
    <row r="165" spans="3:23" x14ac:dyDescent="0.2">
      <c r="C165" s="3"/>
      <c r="D165" s="100"/>
      <c r="E165" s="3"/>
      <c r="F165" s="3"/>
      <c r="G165" s="9"/>
      <c r="H165" s="18"/>
      <c r="I165" s="18"/>
      <c r="J165" s="18"/>
      <c r="K165" s="33"/>
      <c r="L165" s="3"/>
      <c r="M165" s="3"/>
      <c r="N165" s="3"/>
      <c r="O165" s="3"/>
      <c r="P165" s="3"/>
      <c r="Q165" s="3"/>
      <c r="R165" s="3"/>
      <c r="S165" s="18"/>
      <c r="T165" s="18"/>
      <c r="U165" s="18"/>
      <c r="V165" s="18"/>
      <c r="W165" s="52"/>
    </row>
    <row r="166" spans="3:23" x14ac:dyDescent="0.2">
      <c r="C166" s="3"/>
      <c r="D166" s="100"/>
      <c r="E166" s="3"/>
      <c r="F166" s="3"/>
      <c r="G166" s="9"/>
      <c r="H166" s="18"/>
      <c r="I166" s="18"/>
      <c r="J166" s="18"/>
      <c r="K166" s="33"/>
      <c r="L166" s="3"/>
      <c r="M166" s="3"/>
      <c r="N166" s="3"/>
      <c r="O166" s="3"/>
      <c r="P166" s="3"/>
      <c r="Q166" s="3"/>
      <c r="R166" s="3"/>
      <c r="S166" s="18"/>
      <c r="T166" s="18"/>
      <c r="U166" s="18"/>
      <c r="V166" s="18"/>
      <c r="W166" s="52"/>
    </row>
    <row r="167" spans="3:23" x14ac:dyDescent="0.2">
      <c r="C167" s="3"/>
      <c r="D167" s="100"/>
      <c r="E167" s="3"/>
      <c r="F167" s="3"/>
      <c r="G167" s="9"/>
      <c r="H167" s="18"/>
      <c r="I167" s="18"/>
      <c r="J167" s="18"/>
      <c r="K167" s="33"/>
      <c r="L167" s="3"/>
      <c r="M167" s="3"/>
      <c r="N167" s="3"/>
      <c r="O167" s="3"/>
      <c r="P167" s="3"/>
      <c r="Q167" s="3"/>
      <c r="R167" s="3"/>
      <c r="S167" s="18"/>
      <c r="T167" s="18"/>
      <c r="U167" s="18"/>
      <c r="V167" s="18"/>
      <c r="W167" s="52"/>
    </row>
    <row r="168" spans="3:23" x14ac:dyDescent="0.2">
      <c r="C168" s="3"/>
      <c r="D168" s="100"/>
      <c r="E168" s="3"/>
      <c r="F168" s="3"/>
      <c r="G168" s="9"/>
      <c r="H168" s="18"/>
      <c r="I168" s="18"/>
      <c r="J168" s="18"/>
      <c r="K168" s="33"/>
      <c r="L168" s="3"/>
      <c r="M168" s="3"/>
      <c r="N168" s="3"/>
      <c r="O168" s="3"/>
      <c r="P168" s="3"/>
      <c r="Q168" s="3"/>
      <c r="R168" s="3"/>
      <c r="S168" s="18"/>
      <c r="T168" s="18"/>
      <c r="U168" s="18"/>
      <c r="V168" s="18"/>
      <c r="W168" s="52"/>
    </row>
    <row r="169" spans="3:23" x14ac:dyDescent="0.2">
      <c r="C169" s="3"/>
      <c r="D169" s="100"/>
      <c r="E169" s="3"/>
      <c r="F169" s="3"/>
      <c r="G169" s="9"/>
      <c r="H169" s="18"/>
      <c r="I169" s="18"/>
      <c r="J169" s="18"/>
      <c r="K169" s="33"/>
      <c r="L169" s="3"/>
      <c r="M169" s="3"/>
      <c r="N169" s="3"/>
      <c r="O169" s="3"/>
      <c r="P169" s="3"/>
      <c r="Q169" s="3"/>
      <c r="R169" s="3"/>
      <c r="S169" s="18"/>
      <c r="T169" s="18"/>
      <c r="U169" s="18"/>
      <c r="V169" s="18"/>
      <c r="W169" s="52"/>
    </row>
    <row r="170" spans="3:23" x14ac:dyDescent="0.2">
      <c r="C170" s="3"/>
      <c r="D170" s="100"/>
      <c r="E170" s="3"/>
      <c r="F170" s="3"/>
      <c r="G170" s="9"/>
      <c r="H170" s="18"/>
      <c r="I170" s="18"/>
      <c r="J170" s="18"/>
      <c r="K170" s="33"/>
      <c r="L170" s="3"/>
      <c r="M170" s="3"/>
      <c r="N170" s="3"/>
      <c r="O170" s="3"/>
      <c r="P170" s="3"/>
      <c r="Q170" s="3"/>
      <c r="R170" s="3"/>
      <c r="S170" s="18"/>
      <c r="T170" s="18"/>
      <c r="U170" s="18"/>
      <c r="V170" s="18"/>
      <c r="W170" s="52"/>
    </row>
    <row r="171" spans="3:23" x14ac:dyDescent="0.2">
      <c r="C171" s="3"/>
      <c r="D171" s="100"/>
      <c r="E171" s="3"/>
      <c r="F171" s="3"/>
      <c r="G171" s="9"/>
      <c r="H171" s="18"/>
      <c r="I171" s="18"/>
      <c r="J171" s="18"/>
      <c r="K171" s="33"/>
      <c r="L171" s="3"/>
      <c r="M171" s="3"/>
      <c r="N171" s="3"/>
      <c r="O171" s="3"/>
      <c r="P171" s="3"/>
      <c r="Q171" s="3"/>
      <c r="R171" s="3"/>
      <c r="S171" s="18"/>
      <c r="T171" s="18"/>
      <c r="U171" s="18"/>
      <c r="V171" s="18"/>
      <c r="W171" s="52"/>
    </row>
    <row r="172" spans="3:23" x14ac:dyDescent="0.2">
      <c r="C172" s="3"/>
      <c r="D172" s="100"/>
      <c r="E172" s="3"/>
      <c r="F172" s="3"/>
      <c r="G172" s="9"/>
      <c r="H172" s="18"/>
      <c r="I172" s="18"/>
      <c r="J172" s="18"/>
      <c r="K172" s="33"/>
      <c r="L172" s="3"/>
      <c r="M172" s="3"/>
      <c r="N172" s="3"/>
      <c r="O172" s="3"/>
      <c r="P172" s="3"/>
      <c r="Q172" s="3"/>
      <c r="R172" s="3"/>
      <c r="S172" s="18"/>
      <c r="T172" s="18"/>
      <c r="U172" s="18"/>
      <c r="V172" s="18"/>
      <c r="W172" s="52"/>
    </row>
    <row r="173" spans="3:23" x14ac:dyDescent="0.2">
      <c r="C173" s="3"/>
      <c r="D173" s="100"/>
      <c r="E173" s="3"/>
      <c r="F173" s="3"/>
      <c r="G173" s="9"/>
      <c r="H173" s="18"/>
      <c r="I173" s="18"/>
      <c r="J173" s="18"/>
      <c r="K173" s="33"/>
      <c r="L173" s="3"/>
      <c r="M173" s="3"/>
      <c r="N173" s="3"/>
      <c r="O173" s="3"/>
      <c r="P173" s="3"/>
      <c r="Q173" s="3"/>
      <c r="R173" s="3"/>
      <c r="S173" s="18"/>
      <c r="T173" s="18"/>
      <c r="U173" s="18"/>
      <c r="V173" s="18"/>
      <c r="W173" s="52"/>
    </row>
    <row r="174" spans="3:23" x14ac:dyDescent="0.2">
      <c r="C174" s="3"/>
      <c r="D174" s="100"/>
      <c r="E174" s="3"/>
      <c r="F174" s="3"/>
      <c r="G174" s="9"/>
      <c r="H174" s="18"/>
      <c r="I174" s="18"/>
      <c r="J174" s="18"/>
      <c r="K174" s="33"/>
      <c r="L174" s="3"/>
      <c r="M174" s="3"/>
      <c r="N174" s="3"/>
      <c r="O174" s="3"/>
      <c r="P174" s="3"/>
      <c r="Q174" s="3"/>
      <c r="R174" s="3"/>
      <c r="S174" s="18"/>
      <c r="T174" s="18"/>
      <c r="U174" s="18"/>
      <c r="V174" s="18"/>
      <c r="W174" s="52"/>
    </row>
    <row r="175" spans="3:23" x14ac:dyDescent="0.2">
      <c r="C175" s="3"/>
      <c r="D175" s="100"/>
      <c r="E175" s="3"/>
      <c r="F175" s="3"/>
      <c r="G175" s="9"/>
      <c r="H175" s="18"/>
      <c r="I175" s="18"/>
      <c r="J175" s="18"/>
      <c r="K175" s="33"/>
      <c r="L175" s="3"/>
      <c r="M175" s="3"/>
      <c r="N175" s="3"/>
      <c r="O175" s="3"/>
      <c r="P175" s="3"/>
      <c r="Q175" s="3"/>
      <c r="R175" s="3"/>
      <c r="S175" s="18"/>
      <c r="T175" s="18"/>
      <c r="U175" s="18"/>
      <c r="V175" s="18"/>
      <c r="W175" s="52"/>
    </row>
    <row r="176" spans="3:23" x14ac:dyDescent="0.2">
      <c r="C176" s="3"/>
      <c r="D176" s="100"/>
      <c r="E176" s="3"/>
      <c r="F176" s="3"/>
      <c r="G176" s="9"/>
      <c r="H176" s="18"/>
      <c r="I176" s="18"/>
      <c r="J176" s="18"/>
      <c r="K176" s="33"/>
      <c r="L176" s="3"/>
      <c r="M176" s="3"/>
      <c r="N176" s="3"/>
      <c r="O176" s="3"/>
      <c r="P176" s="3"/>
      <c r="Q176" s="3"/>
      <c r="R176" s="3"/>
      <c r="S176" s="18"/>
      <c r="T176" s="18"/>
      <c r="U176" s="18"/>
      <c r="V176" s="18"/>
      <c r="W176" s="52"/>
    </row>
    <row r="177" spans="3:23" x14ac:dyDescent="0.2">
      <c r="C177" s="3"/>
      <c r="D177" s="100"/>
      <c r="E177" s="3"/>
      <c r="F177" s="3"/>
      <c r="G177" s="9"/>
      <c r="H177" s="18"/>
      <c r="I177" s="18"/>
      <c r="J177" s="18"/>
      <c r="K177" s="33"/>
      <c r="L177" s="3"/>
      <c r="M177" s="3"/>
      <c r="N177" s="3"/>
      <c r="O177" s="3"/>
      <c r="P177" s="3"/>
      <c r="Q177" s="3"/>
      <c r="R177" s="3"/>
      <c r="S177" s="18"/>
      <c r="T177" s="18"/>
      <c r="U177" s="18"/>
      <c r="V177" s="18"/>
      <c r="W177" s="52"/>
    </row>
    <row r="178" spans="3:23" x14ac:dyDescent="0.2">
      <c r="C178" s="3"/>
      <c r="D178" s="100"/>
      <c r="E178" s="3"/>
      <c r="F178" s="3"/>
      <c r="G178" s="9"/>
      <c r="H178" s="18"/>
      <c r="I178" s="18"/>
      <c r="J178" s="18"/>
      <c r="K178" s="33"/>
      <c r="L178" s="3"/>
      <c r="M178" s="3"/>
      <c r="N178" s="3"/>
      <c r="O178" s="3"/>
      <c r="P178" s="3"/>
      <c r="Q178" s="3"/>
      <c r="R178" s="3"/>
      <c r="S178" s="18"/>
      <c r="T178" s="18"/>
      <c r="U178" s="18"/>
      <c r="V178" s="18"/>
      <c r="W178" s="52"/>
    </row>
    <row r="179" spans="3:23" x14ac:dyDescent="0.2">
      <c r="C179" s="3"/>
      <c r="D179" s="100"/>
      <c r="E179" s="3"/>
      <c r="F179" s="3"/>
      <c r="G179" s="9"/>
      <c r="H179" s="18"/>
      <c r="I179" s="18"/>
      <c r="J179" s="18"/>
      <c r="K179" s="33"/>
      <c r="L179" s="3"/>
      <c r="M179" s="3"/>
      <c r="N179" s="3"/>
      <c r="O179" s="3"/>
      <c r="P179" s="3"/>
      <c r="Q179" s="3"/>
      <c r="R179" s="3"/>
      <c r="S179" s="18"/>
      <c r="T179" s="18"/>
      <c r="U179" s="18"/>
      <c r="V179" s="18"/>
      <c r="W179" s="52"/>
    </row>
    <row r="180" spans="3:23" x14ac:dyDescent="0.2">
      <c r="C180" s="3"/>
      <c r="D180" s="100"/>
      <c r="E180" s="3"/>
      <c r="F180" s="3"/>
      <c r="G180" s="9"/>
      <c r="H180" s="18"/>
      <c r="I180" s="18"/>
      <c r="J180" s="18"/>
      <c r="K180" s="33"/>
      <c r="L180" s="3"/>
      <c r="M180" s="3"/>
      <c r="N180" s="3"/>
      <c r="O180" s="3"/>
      <c r="P180" s="3"/>
      <c r="Q180" s="3"/>
      <c r="R180" s="3"/>
      <c r="S180" s="18"/>
      <c r="T180" s="18"/>
      <c r="U180" s="18"/>
      <c r="V180" s="18"/>
      <c r="W180" s="52"/>
    </row>
    <row r="181" spans="3:23" x14ac:dyDescent="0.2">
      <c r="C181" s="3"/>
      <c r="D181" s="100"/>
      <c r="E181" s="3"/>
      <c r="F181" s="3"/>
      <c r="G181" s="9"/>
      <c r="H181" s="18"/>
      <c r="I181" s="18"/>
      <c r="J181" s="18"/>
      <c r="K181" s="33"/>
      <c r="L181" s="3"/>
      <c r="M181" s="3"/>
      <c r="N181" s="3"/>
      <c r="O181" s="3"/>
      <c r="P181" s="3"/>
      <c r="Q181" s="3"/>
      <c r="R181" s="3"/>
      <c r="S181" s="18"/>
      <c r="T181" s="18"/>
      <c r="U181" s="18"/>
      <c r="V181" s="18"/>
      <c r="W181" s="52"/>
    </row>
    <row r="182" spans="3:23" x14ac:dyDescent="0.2">
      <c r="C182" s="3"/>
      <c r="D182" s="100"/>
      <c r="E182" s="3"/>
      <c r="F182" s="3"/>
      <c r="G182" s="9"/>
      <c r="H182" s="18"/>
      <c r="I182" s="18"/>
      <c r="J182" s="18"/>
      <c r="K182" s="33"/>
      <c r="L182" s="3"/>
      <c r="M182" s="3"/>
      <c r="N182" s="3"/>
      <c r="O182" s="3"/>
      <c r="P182" s="3"/>
      <c r="Q182" s="3"/>
      <c r="R182" s="3"/>
      <c r="S182" s="18"/>
      <c r="T182" s="18"/>
      <c r="U182" s="18"/>
      <c r="V182" s="18"/>
      <c r="W182" s="52"/>
    </row>
    <row r="183" spans="3:23" x14ac:dyDescent="0.2">
      <c r="C183" s="3"/>
      <c r="D183" s="100"/>
      <c r="E183" s="3"/>
      <c r="F183" s="3"/>
      <c r="G183" s="9"/>
      <c r="H183" s="18"/>
      <c r="I183" s="18"/>
      <c r="J183" s="18"/>
      <c r="K183" s="33"/>
      <c r="L183" s="3"/>
      <c r="M183" s="3"/>
      <c r="N183" s="3"/>
      <c r="O183" s="3"/>
      <c r="P183" s="3"/>
      <c r="Q183" s="3"/>
      <c r="R183" s="3"/>
      <c r="S183" s="18"/>
      <c r="T183" s="18"/>
      <c r="U183" s="18"/>
      <c r="V183" s="18"/>
      <c r="W183" s="52"/>
    </row>
    <row r="184" spans="3:23" x14ac:dyDescent="0.2">
      <c r="C184" s="3"/>
      <c r="D184" s="100"/>
      <c r="E184" s="3"/>
      <c r="F184" s="3"/>
      <c r="G184" s="9"/>
      <c r="H184" s="18"/>
      <c r="I184" s="18"/>
      <c r="J184" s="18"/>
      <c r="K184" s="33"/>
      <c r="L184" s="3"/>
      <c r="M184" s="3"/>
      <c r="N184" s="3"/>
      <c r="O184" s="3"/>
      <c r="P184" s="3"/>
      <c r="Q184" s="3"/>
      <c r="R184" s="3"/>
      <c r="S184" s="18"/>
      <c r="T184" s="18"/>
      <c r="U184" s="18"/>
      <c r="V184" s="18"/>
      <c r="W184" s="52"/>
    </row>
    <row r="185" spans="3:23" x14ac:dyDescent="0.2">
      <c r="C185" s="3"/>
      <c r="D185" s="100"/>
      <c r="E185" s="3"/>
      <c r="F185" s="3"/>
      <c r="G185" s="9"/>
      <c r="H185" s="18"/>
      <c r="I185" s="18"/>
      <c r="J185" s="18"/>
      <c r="K185" s="33"/>
      <c r="L185" s="3"/>
      <c r="M185" s="3"/>
      <c r="N185" s="3"/>
      <c r="O185" s="3"/>
      <c r="P185" s="3"/>
      <c r="Q185" s="3"/>
      <c r="R185" s="3"/>
      <c r="S185" s="18"/>
      <c r="T185" s="18"/>
      <c r="U185" s="18"/>
      <c r="V185" s="18"/>
      <c r="W185" s="52"/>
    </row>
    <row r="186" spans="3:23" x14ac:dyDescent="0.2">
      <c r="C186" s="3"/>
      <c r="D186" s="100"/>
      <c r="E186" s="3"/>
      <c r="F186" s="3"/>
      <c r="G186" s="9"/>
      <c r="H186" s="18"/>
      <c r="I186" s="18"/>
      <c r="J186" s="18"/>
      <c r="K186" s="33"/>
      <c r="L186" s="3"/>
      <c r="M186" s="3"/>
      <c r="N186" s="3"/>
      <c r="O186" s="3"/>
      <c r="P186" s="3"/>
      <c r="Q186" s="3"/>
      <c r="R186" s="3"/>
      <c r="S186" s="18"/>
      <c r="T186" s="18"/>
      <c r="U186" s="18"/>
      <c r="V186" s="18"/>
      <c r="W186" s="52"/>
    </row>
    <row r="187" spans="3:23" x14ac:dyDescent="0.2">
      <c r="C187" s="3"/>
      <c r="D187" s="100"/>
      <c r="E187" s="3"/>
      <c r="F187" s="3"/>
      <c r="G187" s="9"/>
      <c r="H187" s="18"/>
      <c r="I187" s="18"/>
      <c r="J187" s="18"/>
      <c r="K187" s="33"/>
      <c r="L187" s="3"/>
      <c r="M187" s="3"/>
      <c r="N187" s="3"/>
      <c r="O187" s="3"/>
      <c r="P187" s="3"/>
      <c r="Q187" s="3"/>
      <c r="R187" s="3"/>
      <c r="S187" s="18"/>
      <c r="T187" s="18"/>
      <c r="U187" s="18"/>
      <c r="V187" s="18"/>
      <c r="W187" s="52"/>
    </row>
    <row r="188" spans="3:23" x14ac:dyDescent="0.2">
      <c r="C188" s="3"/>
      <c r="D188" s="100"/>
      <c r="E188" s="3"/>
      <c r="F188" s="3"/>
      <c r="G188" s="9"/>
      <c r="H188" s="18"/>
      <c r="I188" s="18"/>
      <c r="J188" s="18"/>
      <c r="K188" s="33"/>
      <c r="L188" s="3"/>
      <c r="M188" s="3"/>
      <c r="N188" s="3"/>
      <c r="O188" s="3"/>
      <c r="P188" s="3"/>
      <c r="Q188" s="3"/>
      <c r="R188" s="3"/>
      <c r="S188" s="18"/>
      <c r="T188" s="18"/>
      <c r="U188" s="18"/>
      <c r="V188" s="18"/>
      <c r="W188" s="52"/>
    </row>
    <row r="189" spans="3:23" x14ac:dyDescent="0.2">
      <c r="C189" s="3"/>
      <c r="D189" s="100"/>
      <c r="E189" s="3"/>
      <c r="F189" s="3"/>
      <c r="G189" s="9"/>
      <c r="H189" s="18"/>
      <c r="I189" s="18"/>
      <c r="J189" s="18"/>
      <c r="K189" s="33"/>
      <c r="L189" s="3"/>
      <c r="M189" s="3"/>
      <c r="N189" s="3"/>
      <c r="O189" s="3"/>
      <c r="P189" s="3"/>
      <c r="Q189" s="3"/>
      <c r="R189" s="3"/>
      <c r="S189" s="18"/>
      <c r="T189" s="18"/>
      <c r="U189" s="18"/>
      <c r="V189" s="18"/>
      <c r="W189" s="52"/>
    </row>
    <row r="190" spans="3:23" x14ac:dyDescent="0.2">
      <c r="C190" s="3"/>
      <c r="D190" s="100"/>
      <c r="E190" s="3"/>
      <c r="F190" s="3"/>
      <c r="G190" s="9"/>
      <c r="H190" s="18"/>
      <c r="I190" s="18"/>
      <c r="J190" s="18"/>
      <c r="K190" s="33"/>
      <c r="L190" s="3"/>
      <c r="M190" s="3"/>
      <c r="N190" s="3"/>
      <c r="O190" s="3"/>
      <c r="P190" s="3"/>
      <c r="Q190" s="3"/>
      <c r="R190" s="3"/>
      <c r="S190" s="18"/>
      <c r="T190" s="18"/>
      <c r="U190" s="18"/>
      <c r="V190" s="18"/>
      <c r="W190" s="52"/>
    </row>
    <row r="191" spans="3:23" x14ac:dyDescent="0.2">
      <c r="C191" s="3"/>
      <c r="D191" s="100"/>
      <c r="E191" s="3"/>
      <c r="F191" s="3"/>
      <c r="G191" s="9"/>
      <c r="H191" s="18"/>
      <c r="I191" s="18"/>
      <c r="J191" s="18"/>
      <c r="K191" s="33"/>
      <c r="L191" s="3"/>
      <c r="M191" s="3"/>
      <c r="N191" s="3"/>
      <c r="O191" s="3"/>
      <c r="P191" s="3"/>
      <c r="Q191" s="3"/>
      <c r="R191" s="3"/>
      <c r="S191" s="18"/>
      <c r="T191" s="18"/>
      <c r="U191" s="18"/>
      <c r="V191" s="18"/>
      <c r="W191" s="52"/>
    </row>
    <row r="192" spans="3:23" x14ac:dyDescent="0.2">
      <c r="C192" s="3"/>
      <c r="D192" s="100"/>
      <c r="E192" s="3"/>
      <c r="F192" s="3"/>
      <c r="G192" s="9"/>
      <c r="H192" s="18"/>
      <c r="I192" s="18"/>
      <c r="J192" s="18"/>
      <c r="K192" s="33"/>
      <c r="L192" s="3"/>
      <c r="M192" s="3"/>
      <c r="N192" s="3"/>
      <c r="O192" s="3"/>
      <c r="P192" s="3"/>
      <c r="Q192" s="3"/>
      <c r="R192" s="3"/>
      <c r="S192" s="18"/>
      <c r="T192" s="18"/>
      <c r="U192" s="18"/>
      <c r="V192" s="18"/>
      <c r="W192" s="52"/>
    </row>
    <row r="193" spans="3:23" x14ac:dyDescent="0.2">
      <c r="C193" s="3"/>
      <c r="D193" s="100"/>
      <c r="E193" s="3"/>
      <c r="F193" s="3"/>
      <c r="G193" s="9"/>
      <c r="H193" s="18"/>
      <c r="I193" s="18"/>
      <c r="J193" s="18"/>
      <c r="K193" s="33"/>
      <c r="L193" s="3"/>
      <c r="M193" s="3"/>
      <c r="N193" s="3"/>
      <c r="O193" s="3"/>
      <c r="P193" s="3"/>
      <c r="Q193" s="3"/>
      <c r="R193" s="3"/>
      <c r="S193" s="18"/>
      <c r="T193" s="18"/>
      <c r="U193" s="18"/>
      <c r="V193" s="18"/>
      <c r="W193" s="52"/>
    </row>
    <row r="194" spans="3:23" x14ac:dyDescent="0.2">
      <c r="C194" s="3"/>
      <c r="D194" s="100"/>
      <c r="E194" s="3"/>
      <c r="F194" s="3"/>
      <c r="G194" s="9"/>
      <c r="H194" s="18"/>
      <c r="I194" s="18"/>
      <c r="J194" s="18"/>
      <c r="K194" s="33"/>
      <c r="L194" s="3"/>
      <c r="M194" s="3"/>
      <c r="N194" s="3"/>
      <c r="O194" s="3"/>
      <c r="P194" s="3"/>
      <c r="Q194" s="3"/>
      <c r="R194" s="3"/>
      <c r="S194" s="18"/>
      <c r="T194" s="18"/>
      <c r="U194" s="18"/>
      <c r="V194" s="18"/>
      <c r="W194" s="52"/>
    </row>
    <row r="195" spans="3:23" x14ac:dyDescent="0.2">
      <c r="C195" s="3"/>
      <c r="D195" s="100"/>
      <c r="E195" s="3"/>
      <c r="F195" s="3"/>
      <c r="G195" s="9"/>
      <c r="H195" s="18"/>
      <c r="I195" s="18"/>
      <c r="J195" s="18"/>
      <c r="K195" s="33"/>
      <c r="L195" s="3"/>
      <c r="M195" s="3"/>
      <c r="N195" s="3"/>
      <c r="O195" s="3"/>
      <c r="P195" s="3"/>
      <c r="Q195" s="3"/>
      <c r="R195" s="3"/>
      <c r="S195" s="18"/>
      <c r="T195" s="18"/>
      <c r="U195" s="18"/>
      <c r="V195" s="18"/>
      <c r="W195" s="52"/>
    </row>
    <row r="196" spans="3:23" x14ac:dyDescent="0.2">
      <c r="C196" s="3"/>
      <c r="D196" s="100"/>
      <c r="E196" s="3"/>
      <c r="F196" s="3"/>
      <c r="G196" s="9"/>
      <c r="H196" s="18"/>
      <c r="I196" s="18"/>
      <c r="J196" s="18"/>
      <c r="K196" s="33"/>
      <c r="L196" s="3"/>
      <c r="M196" s="3"/>
      <c r="N196" s="3"/>
      <c r="O196" s="3"/>
      <c r="P196" s="3"/>
      <c r="Q196" s="3"/>
      <c r="R196" s="3"/>
      <c r="S196" s="18"/>
      <c r="T196" s="18"/>
      <c r="U196" s="18"/>
      <c r="V196" s="18"/>
      <c r="W196" s="52"/>
    </row>
    <row r="197" spans="3:23" x14ac:dyDescent="0.2">
      <c r="C197" s="3"/>
      <c r="D197" s="100"/>
      <c r="E197" s="3"/>
      <c r="F197" s="3"/>
      <c r="G197" s="9"/>
      <c r="H197" s="18"/>
      <c r="I197" s="18"/>
      <c r="J197" s="18"/>
      <c r="K197" s="33"/>
      <c r="L197" s="3"/>
      <c r="M197" s="3"/>
      <c r="N197" s="3"/>
      <c r="O197" s="3"/>
      <c r="P197" s="3"/>
      <c r="Q197" s="3"/>
      <c r="R197" s="3"/>
      <c r="S197" s="18"/>
      <c r="T197" s="18"/>
      <c r="U197" s="18"/>
      <c r="V197" s="18"/>
      <c r="W197" s="52"/>
    </row>
    <row r="198" spans="3:23" x14ac:dyDescent="0.2">
      <c r="C198" s="3"/>
      <c r="D198" s="100"/>
      <c r="E198" s="3"/>
      <c r="F198" s="3"/>
      <c r="G198" s="9"/>
      <c r="H198" s="18"/>
      <c r="I198" s="18"/>
      <c r="J198" s="18"/>
      <c r="K198" s="33"/>
      <c r="L198" s="3"/>
      <c r="M198" s="3"/>
      <c r="N198" s="3"/>
      <c r="O198" s="3"/>
      <c r="P198" s="3"/>
      <c r="Q198" s="3"/>
      <c r="R198" s="3"/>
      <c r="S198" s="18"/>
      <c r="T198" s="18"/>
      <c r="U198" s="18"/>
      <c r="V198" s="18"/>
      <c r="W198" s="52"/>
    </row>
    <row r="199" spans="3:23" x14ac:dyDescent="0.2">
      <c r="C199" s="3"/>
      <c r="D199" s="100"/>
      <c r="E199" s="3"/>
      <c r="F199" s="3"/>
      <c r="G199" s="9"/>
      <c r="H199" s="18"/>
      <c r="I199" s="18"/>
      <c r="J199" s="18"/>
      <c r="K199" s="33"/>
      <c r="L199" s="3"/>
      <c r="M199" s="3"/>
      <c r="N199" s="3"/>
      <c r="O199" s="3"/>
      <c r="P199" s="3"/>
      <c r="Q199" s="3"/>
      <c r="R199" s="3"/>
      <c r="S199" s="18"/>
      <c r="T199" s="18"/>
      <c r="U199" s="18"/>
      <c r="V199" s="18"/>
      <c r="W199" s="52"/>
    </row>
    <row r="200" spans="3:23" x14ac:dyDescent="0.2">
      <c r="C200" s="3"/>
      <c r="D200" s="100"/>
      <c r="E200" s="3"/>
      <c r="F200" s="3"/>
      <c r="G200" s="9"/>
      <c r="H200" s="18"/>
      <c r="I200" s="18"/>
      <c r="J200" s="18"/>
      <c r="K200" s="33"/>
      <c r="L200" s="3"/>
      <c r="M200" s="3"/>
      <c r="N200" s="3"/>
      <c r="O200" s="3"/>
      <c r="P200" s="3"/>
      <c r="Q200" s="3"/>
      <c r="R200" s="3"/>
      <c r="S200" s="18"/>
      <c r="T200" s="18"/>
      <c r="U200" s="18"/>
      <c r="V200" s="18"/>
      <c r="W200" s="52"/>
    </row>
    <row r="201" spans="3:23" x14ac:dyDescent="0.2">
      <c r="C201" s="3"/>
      <c r="D201" s="100"/>
      <c r="E201" s="3"/>
      <c r="F201" s="3"/>
      <c r="G201" s="9"/>
      <c r="H201" s="18"/>
      <c r="I201" s="18"/>
      <c r="J201" s="18"/>
      <c r="K201" s="33"/>
      <c r="L201" s="3"/>
      <c r="M201" s="3"/>
      <c r="N201" s="3"/>
      <c r="O201" s="3"/>
      <c r="P201" s="3"/>
      <c r="Q201" s="3"/>
      <c r="R201" s="3"/>
      <c r="S201" s="18"/>
      <c r="T201" s="18"/>
      <c r="U201" s="18"/>
      <c r="V201" s="18"/>
      <c r="W201" s="52"/>
    </row>
    <row r="202" spans="3:23" x14ac:dyDescent="0.2">
      <c r="C202" s="3"/>
      <c r="D202" s="100"/>
      <c r="E202" s="3"/>
      <c r="F202" s="3"/>
      <c r="G202" s="9"/>
      <c r="H202" s="18"/>
      <c r="I202" s="18"/>
      <c r="J202" s="18"/>
      <c r="K202" s="33"/>
      <c r="L202" s="3"/>
      <c r="M202" s="3"/>
      <c r="N202" s="3"/>
      <c r="O202" s="3"/>
      <c r="P202" s="3"/>
      <c r="Q202" s="3"/>
      <c r="R202" s="3"/>
      <c r="S202" s="18"/>
      <c r="T202" s="18"/>
      <c r="U202" s="18"/>
      <c r="V202" s="18"/>
      <c r="W202" s="52"/>
    </row>
    <row r="203" spans="3:23" x14ac:dyDescent="0.2">
      <c r="C203" s="3"/>
      <c r="D203" s="100"/>
      <c r="E203" s="3"/>
      <c r="F203" s="3"/>
      <c r="G203" s="9"/>
      <c r="H203" s="18"/>
      <c r="I203" s="18"/>
      <c r="J203" s="18"/>
      <c r="K203" s="33"/>
      <c r="L203" s="3"/>
      <c r="M203" s="3"/>
      <c r="N203" s="3"/>
      <c r="O203" s="3"/>
      <c r="P203" s="3"/>
      <c r="Q203" s="3"/>
      <c r="R203" s="3"/>
      <c r="S203" s="18"/>
      <c r="T203" s="18"/>
      <c r="U203" s="18"/>
      <c r="V203" s="18"/>
      <c r="W203" s="52"/>
    </row>
    <row r="204" spans="3:23" x14ac:dyDescent="0.2">
      <c r="C204" s="3"/>
      <c r="D204" s="100"/>
      <c r="E204" s="3"/>
      <c r="F204" s="3"/>
      <c r="G204" s="9"/>
      <c r="H204" s="18"/>
      <c r="I204" s="18"/>
      <c r="J204" s="18"/>
      <c r="K204" s="33"/>
      <c r="L204" s="3"/>
      <c r="M204" s="3"/>
      <c r="N204" s="3"/>
      <c r="O204" s="3"/>
      <c r="P204" s="3"/>
      <c r="Q204" s="3"/>
      <c r="R204" s="3"/>
      <c r="S204" s="18"/>
      <c r="T204" s="18"/>
      <c r="U204" s="18"/>
      <c r="V204" s="18"/>
      <c r="W204" s="52"/>
    </row>
    <row r="205" spans="3:23" x14ac:dyDescent="0.2">
      <c r="C205" s="3"/>
      <c r="D205" s="100"/>
      <c r="E205" s="3"/>
      <c r="F205" s="3"/>
      <c r="G205" s="9"/>
      <c r="H205" s="18"/>
      <c r="I205" s="18"/>
      <c r="J205" s="18"/>
      <c r="K205" s="33"/>
      <c r="L205" s="3"/>
      <c r="M205" s="3"/>
      <c r="N205" s="3"/>
      <c r="O205" s="3"/>
      <c r="P205" s="3"/>
      <c r="Q205" s="3"/>
      <c r="R205" s="3"/>
      <c r="S205" s="18"/>
      <c r="T205" s="18"/>
      <c r="U205" s="18"/>
      <c r="V205" s="18"/>
      <c r="W205" s="52"/>
    </row>
    <row r="206" spans="3:23" x14ac:dyDescent="0.2">
      <c r="C206" s="3"/>
      <c r="D206" s="100"/>
      <c r="E206" s="3"/>
      <c r="F206" s="3"/>
      <c r="G206" s="9"/>
      <c r="H206" s="18"/>
      <c r="I206" s="18"/>
      <c r="J206" s="18"/>
      <c r="K206" s="33"/>
      <c r="L206" s="3"/>
      <c r="M206" s="3"/>
      <c r="N206" s="3"/>
      <c r="O206" s="3"/>
      <c r="P206" s="3"/>
      <c r="Q206" s="3"/>
      <c r="R206" s="3"/>
      <c r="S206" s="18"/>
      <c r="T206" s="18"/>
      <c r="U206" s="18"/>
      <c r="V206" s="18"/>
      <c r="W206" s="52"/>
    </row>
    <row r="207" spans="3:23" x14ac:dyDescent="0.2">
      <c r="C207" s="3"/>
      <c r="D207" s="100"/>
      <c r="E207" s="3"/>
      <c r="F207" s="3"/>
      <c r="G207" s="9"/>
      <c r="H207" s="18"/>
      <c r="I207" s="18"/>
      <c r="J207" s="18"/>
      <c r="K207" s="33"/>
      <c r="L207" s="3"/>
      <c r="M207" s="3"/>
      <c r="N207" s="3"/>
      <c r="O207" s="3"/>
      <c r="P207" s="3"/>
      <c r="Q207" s="3"/>
      <c r="R207" s="3"/>
      <c r="S207" s="18"/>
      <c r="T207" s="18"/>
      <c r="U207" s="18"/>
      <c r="V207" s="18"/>
      <c r="W207" s="52"/>
    </row>
    <row r="208" spans="3:23" x14ac:dyDescent="0.2">
      <c r="C208" s="3"/>
      <c r="D208" s="100"/>
      <c r="E208" s="3"/>
      <c r="F208" s="3"/>
      <c r="G208" s="9"/>
      <c r="H208" s="18"/>
      <c r="I208" s="18"/>
      <c r="J208" s="18"/>
      <c r="K208" s="33"/>
      <c r="L208" s="3"/>
      <c r="M208" s="3"/>
      <c r="N208" s="3"/>
      <c r="O208" s="3"/>
      <c r="P208" s="3"/>
      <c r="Q208" s="3"/>
      <c r="R208" s="3"/>
      <c r="S208" s="18"/>
      <c r="T208" s="18"/>
      <c r="U208" s="18"/>
      <c r="V208" s="18"/>
      <c r="W208" s="52"/>
    </row>
    <row r="209" spans="3:23" x14ac:dyDescent="0.2">
      <c r="C209" s="3"/>
      <c r="D209" s="100"/>
      <c r="E209" s="3"/>
      <c r="F209" s="3"/>
      <c r="G209" s="9"/>
      <c r="H209" s="18"/>
      <c r="I209" s="18"/>
      <c r="J209" s="18"/>
      <c r="K209" s="33"/>
      <c r="L209" s="3"/>
      <c r="M209" s="3"/>
      <c r="N209" s="3"/>
      <c r="O209" s="3"/>
      <c r="P209" s="3"/>
      <c r="Q209" s="3"/>
      <c r="R209" s="3"/>
      <c r="S209" s="18"/>
      <c r="T209" s="18"/>
      <c r="U209" s="18"/>
      <c r="V209" s="18"/>
      <c r="W209" s="52"/>
    </row>
    <row r="210" spans="3:23" x14ac:dyDescent="0.2">
      <c r="C210" s="3"/>
      <c r="D210" s="100"/>
      <c r="E210" s="3"/>
      <c r="F210" s="3"/>
      <c r="G210" s="9"/>
      <c r="H210" s="18"/>
      <c r="I210" s="18"/>
      <c r="J210" s="18"/>
      <c r="K210" s="33"/>
      <c r="L210" s="3"/>
      <c r="M210" s="3"/>
      <c r="N210" s="3"/>
      <c r="O210" s="3"/>
      <c r="P210" s="3"/>
      <c r="Q210" s="3"/>
      <c r="R210" s="3"/>
      <c r="S210" s="18"/>
      <c r="T210" s="18"/>
      <c r="U210" s="18"/>
      <c r="V210" s="18"/>
      <c r="W210" s="52"/>
    </row>
    <row r="211" spans="3:23" x14ac:dyDescent="0.2">
      <c r="C211" s="3"/>
      <c r="D211" s="100"/>
      <c r="E211" s="3"/>
      <c r="F211" s="3"/>
      <c r="G211" s="9"/>
      <c r="H211" s="18"/>
      <c r="I211" s="18"/>
      <c r="J211" s="18"/>
      <c r="K211" s="33"/>
      <c r="L211" s="3"/>
      <c r="M211" s="3"/>
      <c r="N211" s="3"/>
      <c r="O211" s="3"/>
      <c r="P211" s="3"/>
      <c r="Q211" s="3"/>
      <c r="R211" s="3"/>
      <c r="S211" s="18"/>
      <c r="T211" s="18"/>
      <c r="U211" s="18"/>
      <c r="V211" s="18"/>
      <c r="W211" s="52"/>
    </row>
    <row r="212" spans="3:23" x14ac:dyDescent="0.2">
      <c r="C212" s="3"/>
      <c r="D212" s="100"/>
      <c r="E212" s="3"/>
      <c r="F212" s="3"/>
      <c r="G212" s="9"/>
      <c r="H212" s="18"/>
      <c r="I212" s="18"/>
      <c r="J212" s="18"/>
      <c r="K212" s="33"/>
      <c r="L212" s="3"/>
      <c r="M212" s="3"/>
      <c r="N212" s="3"/>
      <c r="O212" s="3"/>
      <c r="P212" s="3"/>
      <c r="Q212" s="3"/>
      <c r="R212" s="3"/>
      <c r="S212" s="18"/>
      <c r="T212" s="18"/>
      <c r="U212" s="18"/>
      <c r="V212" s="18"/>
      <c r="W212" s="52"/>
    </row>
    <row r="213" spans="3:23" x14ac:dyDescent="0.2">
      <c r="C213" s="3"/>
      <c r="D213" s="100"/>
      <c r="E213" s="3"/>
      <c r="F213" s="3"/>
      <c r="G213" s="9"/>
      <c r="H213" s="18"/>
      <c r="I213" s="18"/>
      <c r="J213" s="18"/>
      <c r="K213" s="33"/>
      <c r="L213" s="3"/>
      <c r="M213" s="3"/>
      <c r="N213" s="3"/>
      <c r="O213" s="3"/>
      <c r="P213" s="3"/>
      <c r="Q213" s="3"/>
      <c r="R213" s="3"/>
      <c r="S213" s="18"/>
      <c r="T213" s="18"/>
      <c r="U213" s="18"/>
      <c r="V213" s="18"/>
      <c r="W213" s="52"/>
    </row>
    <row r="214" spans="3:23" x14ac:dyDescent="0.2">
      <c r="C214" s="3"/>
      <c r="D214" s="100"/>
      <c r="E214" s="3"/>
      <c r="F214" s="3"/>
      <c r="G214" s="9"/>
      <c r="H214" s="18"/>
      <c r="I214" s="18"/>
      <c r="J214" s="18"/>
      <c r="K214" s="33"/>
      <c r="L214" s="3"/>
      <c r="M214" s="3"/>
      <c r="N214" s="3"/>
      <c r="O214" s="3"/>
      <c r="P214" s="3"/>
      <c r="Q214" s="3"/>
      <c r="R214" s="3"/>
      <c r="S214" s="18"/>
      <c r="T214" s="18"/>
      <c r="U214" s="18"/>
      <c r="V214" s="18"/>
      <c r="W214" s="52"/>
    </row>
    <row r="215" spans="3:23" x14ac:dyDescent="0.2">
      <c r="C215" s="3"/>
      <c r="D215" s="100"/>
      <c r="E215" s="3"/>
      <c r="F215" s="3"/>
      <c r="G215" s="9"/>
      <c r="H215" s="18"/>
      <c r="I215" s="18"/>
      <c r="J215" s="18"/>
      <c r="K215" s="33"/>
      <c r="L215" s="3"/>
      <c r="M215" s="3"/>
      <c r="N215" s="3"/>
      <c r="O215" s="3"/>
      <c r="P215" s="3"/>
      <c r="Q215" s="3"/>
      <c r="R215" s="3"/>
      <c r="S215" s="18"/>
      <c r="T215" s="18"/>
      <c r="U215" s="18"/>
      <c r="V215" s="18"/>
      <c r="W215" s="52"/>
    </row>
    <row r="216" spans="3:23" x14ac:dyDescent="0.2">
      <c r="C216" s="3"/>
      <c r="D216" s="100"/>
      <c r="E216" s="3"/>
      <c r="F216" s="3"/>
      <c r="G216" s="9"/>
      <c r="H216" s="18"/>
      <c r="I216" s="18"/>
      <c r="J216" s="18"/>
      <c r="K216" s="33"/>
      <c r="L216" s="3"/>
      <c r="M216" s="3"/>
      <c r="N216" s="3"/>
      <c r="O216" s="3"/>
      <c r="P216" s="3"/>
      <c r="Q216" s="3"/>
      <c r="R216" s="3"/>
      <c r="S216" s="18"/>
      <c r="T216" s="18"/>
      <c r="U216" s="18"/>
      <c r="V216" s="18"/>
      <c r="W216" s="52"/>
    </row>
    <row r="217" spans="3:23" x14ac:dyDescent="0.2">
      <c r="C217" s="3"/>
      <c r="D217" s="100"/>
      <c r="E217" s="3"/>
      <c r="F217" s="3"/>
      <c r="G217" s="9"/>
      <c r="H217" s="18"/>
      <c r="I217" s="18"/>
      <c r="J217" s="18"/>
      <c r="K217" s="33"/>
      <c r="L217" s="3"/>
      <c r="M217" s="3"/>
      <c r="N217" s="3"/>
      <c r="O217" s="3"/>
      <c r="P217" s="3"/>
      <c r="Q217" s="3"/>
      <c r="R217" s="3"/>
      <c r="S217" s="18"/>
      <c r="T217" s="18"/>
      <c r="U217" s="18"/>
      <c r="V217" s="18"/>
      <c r="W217" s="52"/>
    </row>
    <row r="218" spans="3:23" x14ac:dyDescent="0.2">
      <c r="C218" s="3"/>
      <c r="D218" s="100"/>
      <c r="E218" s="3"/>
      <c r="F218" s="3"/>
      <c r="G218" s="9"/>
      <c r="H218" s="18"/>
      <c r="I218" s="18"/>
      <c r="J218" s="18"/>
      <c r="K218" s="33"/>
      <c r="L218" s="3"/>
      <c r="M218" s="3"/>
      <c r="N218" s="3"/>
      <c r="O218" s="3"/>
      <c r="P218" s="3"/>
      <c r="Q218" s="3"/>
      <c r="R218" s="3"/>
      <c r="S218" s="18"/>
      <c r="T218" s="18"/>
      <c r="U218" s="18"/>
      <c r="V218" s="18"/>
      <c r="W218" s="52"/>
    </row>
    <row r="219" spans="3:23" x14ac:dyDescent="0.2">
      <c r="C219" s="3"/>
      <c r="D219" s="100"/>
      <c r="E219" s="3"/>
      <c r="F219" s="3"/>
      <c r="G219" s="9"/>
      <c r="H219" s="18"/>
      <c r="I219" s="18"/>
      <c r="J219" s="18"/>
      <c r="K219" s="33"/>
      <c r="L219" s="3"/>
      <c r="M219" s="3"/>
      <c r="N219" s="3"/>
      <c r="O219" s="3"/>
      <c r="P219" s="3"/>
      <c r="Q219" s="3"/>
      <c r="R219" s="3"/>
      <c r="S219" s="18"/>
      <c r="T219" s="18"/>
      <c r="U219" s="18"/>
      <c r="V219" s="18"/>
      <c r="W219" s="52"/>
    </row>
    <row r="220" spans="3:23" x14ac:dyDescent="0.2">
      <c r="C220" s="3"/>
      <c r="D220" s="100"/>
      <c r="E220" s="3"/>
      <c r="F220" s="3"/>
      <c r="G220" s="9"/>
      <c r="H220" s="18"/>
      <c r="I220" s="18"/>
      <c r="J220" s="18"/>
      <c r="K220" s="33"/>
      <c r="L220" s="3"/>
      <c r="M220" s="3"/>
      <c r="N220" s="3"/>
      <c r="O220" s="3"/>
      <c r="P220" s="3"/>
      <c r="Q220" s="3"/>
      <c r="R220" s="3"/>
      <c r="S220" s="18"/>
      <c r="T220" s="18"/>
      <c r="U220" s="18"/>
      <c r="V220" s="18"/>
      <c r="W220" s="52"/>
    </row>
    <row r="221" spans="3:23" x14ac:dyDescent="0.2">
      <c r="C221" s="3"/>
      <c r="D221" s="100"/>
      <c r="E221" s="3"/>
      <c r="F221" s="3"/>
      <c r="G221" s="9"/>
      <c r="H221" s="18"/>
      <c r="I221" s="18"/>
      <c r="J221" s="18"/>
      <c r="K221" s="33"/>
      <c r="L221" s="3"/>
      <c r="M221" s="3"/>
      <c r="N221" s="3"/>
      <c r="O221" s="3"/>
      <c r="P221" s="3"/>
      <c r="Q221" s="3"/>
      <c r="R221" s="3"/>
      <c r="S221" s="18"/>
      <c r="T221" s="18"/>
      <c r="U221" s="18"/>
      <c r="V221" s="18"/>
      <c r="W221" s="52"/>
    </row>
    <row r="222" spans="3:23" x14ac:dyDescent="0.2">
      <c r="C222" s="3"/>
      <c r="D222" s="100"/>
      <c r="E222" s="3"/>
      <c r="F222" s="3"/>
      <c r="G222" s="9"/>
      <c r="H222" s="18"/>
      <c r="I222" s="18"/>
      <c r="J222" s="18"/>
      <c r="K222" s="33"/>
      <c r="L222" s="3"/>
      <c r="M222" s="3"/>
      <c r="N222" s="3"/>
      <c r="O222" s="3"/>
      <c r="P222" s="3"/>
      <c r="Q222" s="3"/>
      <c r="R222" s="3"/>
      <c r="S222" s="18"/>
      <c r="T222" s="18"/>
      <c r="U222" s="18"/>
      <c r="V222" s="18"/>
      <c r="W222" s="52"/>
    </row>
    <row r="223" spans="3:23" x14ac:dyDescent="0.2">
      <c r="C223" s="3"/>
      <c r="D223" s="100"/>
      <c r="E223" s="3"/>
      <c r="F223" s="3"/>
      <c r="G223" s="9"/>
      <c r="H223" s="18"/>
      <c r="I223" s="18"/>
      <c r="J223" s="18"/>
      <c r="K223" s="33"/>
      <c r="L223" s="3"/>
      <c r="M223" s="3"/>
      <c r="N223" s="3"/>
      <c r="O223" s="3"/>
      <c r="P223" s="3"/>
      <c r="Q223" s="3"/>
      <c r="R223" s="3"/>
      <c r="S223" s="18"/>
      <c r="T223" s="18"/>
      <c r="U223" s="18"/>
      <c r="V223" s="18"/>
      <c r="W223" s="52"/>
    </row>
    <row r="224" spans="3:23" x14ac:dyDescent="0.2">
      <c r="C224" s="3"/>
      <c r="D224" s="100"/>
      <c r="E224" s="3"/>
      <c r="F224" s="3"/>
      <c r="G224" s="9"/>
      <c r="H224" s="18"/>
      <c r="I224" s="18"/>
      <c r="J224" s="18"/>
      <c r="K224" s="33"/>
      <c r="L224" s="3"/>
      <c r="M224" s="3"/>
      <c r="N224" s="3"/>
      <c r="O224" s="3"/>
      <c r="P224" s="3"/>
      <c r="Q224" s="3"/>
      <c r="R224" s="3"/>
      <c r="S224" s="18"/>
      <c r="T224" s="18"/>
      <c r="U224" s="18"/>
      <c r="V224" s="18"/>
      <c r="W224" s="52"/>
    </row>
    <row r="225" spans="3:23" x14ac:dyDescent="0.2">
      <c r="C225" s="3"/>
      <c r="D225" s="100"/>
      <c r="E225" s="3"/>
      <c r="F225" s="3"/>
      <c r="G225" s="9"/>
      <c r="H225" s="18"/>
      <c r="I225" s="18"/>
      <c r="J225" s="18"/>
      <c r="K225" s="33"/>
      <c r="L225" s="3"/>
      <c r="M225" s="3"/>
      <c r="N225" s="3"/>
      <c r="O225" s="3"/>
      <c r="P225" s="3"/>
      <c r="Q225" s="3"/>
      <c r="R225" s="3"/>
      <c r="S225" s="18"/>
      <c r="T225" s="18"/>
      <c r="U225" s="18"/>
      <c r="V225" s="18"/>
      <c r="W225" s="52"/>
    </row>
    <row r="226" spans="3:23" x14ac:dyDescent="0.2">
      <c r="C226" s="3"/>
      <c r="D226" s="100"/>
      <c r="E226" s="3"/>
      <c r="F226" s="3"/>
      <c r="G226" s="9"/>
      <c r="H226" s="18"/>
      <c r="I226" s="18"/>
      <c r="J226" s="18"/>
      <c r="K226" s="33"/>
      <c r="L226" s="3"/>
      <c r="M226" s="3"/>
      <c r="N226" s="3"/>
      <c r="O226" s="3"/>
      <c r="P226" s="3"/>
      <c r="Q226" s="3"/>
      <c r="R226" s="3"/>
      <c r="S226" s="18"/>
      <c r="T226" s="18"/>
      <c r="U226" s="18"/>
      <c r="V226" s="18"/>
      <c r="W226" s="52"/>
    </row>
    <row r="227" spans="3:23" x14ac:dyDescent="0.2">
      <c r="C227" s="3"/>
      <c r="D227" s="100"/>
      <c r="E227" s="3"/>
      <c r="F227" s="3"/>
      <c r="G227" s="9"/>
      <c r="H227" s="18"/>
      <c r="I227" s="18"/>
      <c r="J227" s="18"/>
      <c r="K227" s="33"/>
      <c r="L227" s="3"/>
      <c r="M227" s="3"/>
      <c r="N227" s="3"/>
      <c r="O227" s="3"/>
      <c r="P227" s="3"/>
      <c r="Q227" s="3"/>
      <c r="R227" s="3"/>
      <c r="S227" s="18"/>
      <c r="T227" s="18"/>
      <c r="U227" s="18"/>
      <c r="V227" s="18"/>
      <c r="W227" s="52"/>
    </row>
    <row r="228" spans="3:23" x14ac:dyDescent="0.2">
      <c r="C228" s="3"/>
      <c r="D228" s="100"/>
      <c r="E228" s="3"/>
      <c r="F228" s="3"/>
      <c r="G228" s="9"/>
      <c r="H228" s="18"/>
      <c r="I228" s="18"/>
      <c r="J228" s="18"/>
      <c r="K228" s="33"/>
      <c r="L228" s="3"/>
      <c r="M228" s="3"/>
      <c r="N228" s="3"/>
      <c r="O228" s="3"/>
      <c r="P228" s="3"/>
      <c r="Q228" s="3"/>
      <c r="R228" s="3"/>
      <c r="S228" s="18"/>
      <c r="T228" s="18"/>
      <c r="U228" s="18"/>
      <c r="V228" s="18"/>
      <c r="W228" s="52"/>
    </row>
    <row r="229" spans="3:23" x14ac:dyDescent="0.2">
      <c r="C229" s="3"/>
      <c r="D229" s="100"/>
      <c r="E229" s="3"/>
      <c r="F229" s="3"/>
      <c r="G229" s="9"/>
      <c r="H229" s="18"/>
      <c r="I229" s="18"/>
      <c r="J229" s="18"/>
      <c r="K229" s="33"/>
      <c r="L229" s="3"/>
      <c r="M229" s="3"/>
      <c r="N229" s="3"/>
      <c r="O229" s="3"/>
      <c r="P229" s="3"/>
      <c r="Q229" s="3"/>
      <c r="R229" s="3"/>
      <c r="S229" s="18"/>
      <c r="T229" s="18"/>
      <c r="U229" s="18"/>
      <c r="V229" s="18"/>
      <c r="W229" s="52"/>
    </row>
    <row r="230" spans="3:23" x14ac:dyDescent="0.2">
      <c r="C230" s="3"/>
      <c r="D230" s="100"/>
      <c r="E230" s="3"/>
      <c r="F230" s="3"/>
      <c r="G230" s="9"/>
      <c r="H230" s="18"/>
      <c r="I230" s="18"/>
      <c r="J230" s="18"/>
      <c r="K230" s="33"/>
      <c r="L230" s="3"/>
      <c r="M230" s="3"/>
      <c r="N230" s="3"/>
      <c r="O230" s="3"/>
      <c r="P230" s="3"/>
      <c r="Q230" s="3"/>
      <c r="R230" s="3"/>
      <c r="S230" s="18"/>
      <c r="T230" s="18"/>
      <c r="U230" s="18"/>
      <c r="V230" s="18"/>
      <c r="W230" s="52"/>
    </row>
    <row r="231" spans="3:23" x14ac:dyDescent="0.2">
      <c r="C231" s="3"/>
      <c r="D231" s="100"/>
      <c r="E231" s="3"/>
      <c r="F231" s="3"/>
      <c r="G231" s="9"/>
      <c r="H231" s="18"/>
      <c r="I231" s="18"/>
      <c r="J231" s="18"/>
      <c r="K231" s="33"/>
      <c r="L231" s="3"/>
      <c r="M231" s="3"/>
      <c r="N231" s="3"/>
      <c r="O231" s="3"/>
      <c r="P231" s="3"/>
      <c r="Q231" s="3"/>
      <c r="R231" s="3"/>
      <c r="S231" s="18"/>
      <c r="T231" s="18"/>
      <c r="U231" s="18"/>
      <c r="V231" s="18"/>
      <c r="W231" s="52"/>
    </row>
    <row r="232" spans="3:23" x14ac:dyDescent="0.2">
      <c r="C232" s="3"/>
      <c r="D232" s="100"/>
      <c r="E232" s="3"/>
      <c r="F232" s="3"/>
      <c r="G232" s="9"/>
      <c r="H232" s="18"/>
      <c r="I232" s="18"/>
      <c r="J232" s="18"/>
      <c r="K232" s="33"/>
      <c r="L232" s="3"/>
      <c r="M232" s="3"/>
      <c r="N232" s="3"/>
      <c r="O232" s="3"/>
      <c r="P232" s="3"/>
      <c r="Q232" s="3"/>
      <c r="R232" s="3"/>
      <c r="S232" s="18"/>
      <c r="T232" s="18"/>
      <c r="U232" s="18"/>
      <c r="V232" s="18"/>
      <c r="W232" s="52"/>
    </row>
    <row r="233" spans="3:23" x14ac:dyDescent="0.2">
      <c r="C233" s="3"/>
      <c r="D233" s="100"/>
      <c r="E233" s="3"/>
      <c r="F233" s="3"/>
      <c r="G233" s="9"/>
      <c r="H233" s="18"/>
      <c r="I233" s="18"/>
      <c r="J233" s="18"/>
      <c r="K233" s="33"/>
      <c r="L233" s="3"/>
      <c r="M233" s="3"/>
      <c r="N233" s="3"/>
      <c r="O233" s="3"/>
      <c r="P233" s="3"/>
      <c r="Q233" s="3"/>
      <c r="R233" s="3"/>
      <c r="S233" s="18"/>
      <c r="T233" s="18"/>
      <c r="U233" s="18"/>
      <c r="V233" s="18"/>
      <c r="W233" s="52"/>
    </row>
    <row r="234" spans="3:23" x14ac:dyDescent="0.2">
      <c r="C234" s="3"/>
      <c r="D234" s="100"/>
      <c r="E234" s="3"/>
      <c r="F234" s="3"/>
      <c r="G234" s="9"/>
      <c r="H234" s="18"/>
      <c r="I234" s="18"/>
      <c r="J234" s="18"/>
      <c r="K234" s="33"/>
      <c r="L234" s="3"/>
      <c r="M234" s="3"/>
      <c r="N234" s="3"/>
      <c r="O234" s="3"/>
      <c r="P234" s="3"/>
      <c r="Q234" s="3"/>
      <c r="R234" s="3"/>
      <c r="S234" s="18"/>
      <c r="T234" s="18"/>
      <c r="U234" s="18"/>
      <c r="V234" s="18"/>
      <c r="W234" s="52"/>
    </row>
    <row r="235" spans="3:23" x14ac:dyDescent="0.2">
      <c r="C235" s="3"/>
      <c r="D235" s="100"/>
      <c r="E235" s="3"/>
      <c r="F235" s="3"/>
      <c r="G235" s="9"/>
      <c r="H235" s="18"/>
      <c r="I235" s="18"/>
      <c r="J235" s="18"/>
      <c r="K235" s="33"/>
      <c r="L235" s="3"/>
      <c r="M235" s="3"/>
      <c r="N235" s="3"/>
      <c r="O235" s="3"/>
      <c r="P235" s="3"/>
      <c r="Q235" s="3"/>
      <c r="R235" s="3"/>
      <c r="S235" s="18"/>
      <c r="T235" s="18"/>
      <c r="U235" s="18"/>
      <c r="V235" s="18"/>
      <c r="W235" s="52"/>
    </row>
    <row r="236" spans="3:23" x14ac:dyDescent="0.2">
      <c r="C236" s="3"/>
      <c r="D236" s="100"/>
      <c r="E236" s="3"/>
      <c r="F236" s="3"/>
      <c r="G236" s="9"/>
      <c r="H236" s="18"/>
      <c r="I236" s="18"/>
      <c r="J236" s="18"/>
      <c r="K236" s="33"/>
      <c r="L236" s="3"/>
      <c r="M236" s="3"/>
      <c r="N236" s="3"/>
      <c r="O236" s="3"/>
      <c r="P236" s="3"/>
      <c r="Q236" s="3"/>
      <c r="R236" s="3"/>
      <c r="S236" s="18"/>
      <c r="T236" s="18"/>
      <c r="U236" s="18"/>
      <c r="V236" s="18"/>
      <c r="W236" s="52"/>
    </row>
    <row r="237" spans="3:23" x14ac:dyDescent="0.2">
      <c r="C237" s="3"/>
      <c r="D237" s="100"/>
      <c r="E237" s="3"/>
      <c r="F237" s="3"/>
      <c r="G237" s="9"/>
      <c r="H237" s="18"/>
      <c r="I237" s="18"/>
      <c r="J237" s="18"/>
      <c r="K237" s="33"/>
      <c r="L237" s="3"/>
      <c r="M237" s="3"/>
      <c r="N237" s="3"/>
      <c r="O237" s="3"/>
      <c r="P237" s="3"/>
      <c r="Q237" s="3"/>
      <c r="R237" s="3"/>
      <c r="S237" s="18"/>
      <c r="T237" s="18"/>
      <c r="U237" s="18"/>
      <c r="V237" s="18"/>
      <c r="W237" s="52"/>
    </row>
    <row r="238" spans="3:23" x14ac:dyDescent="0.2">
      <c r="C238" s="3"/>
      <c r="D238" s="100"/>
      <c r="E238" s="3"/>
      <c r="F238" s="3"/>
      <c r="G238" s="9"/>
      <c r="H238" s="18"/>
      <c r="I238" s="18"/>
      <c r="J238" s="18"/>
      <c r="K238" s="33"/>
      <c r="L238" s="3"/>
      <c r="M238" s="3"/>
      <c r="N238" s="3"/>
      <c r="O238" s="3"/>
      <c r="P238" s="3"/>
      <c r="Q238" s="3"/>
      <c r="R238" s="3"/>
      <c r="S238" s="18"/>
      <c r="T238" s="18"/>
      <c r="U238" s="18"/>
      <c r="V238" s="18"/>
      <c r="W238" s="52"/>
    </row>
    <row r="239" spans="3:23" x14ac:dyDescent="0.2">
      <c r="C239" s="3"/>
      <c r="D239" s="100"/>
      <c r="E239" s="3"/>
      <c r="F239" s="3"/>
      <c r="G239" s="9"/>
      <c r="H239" s="18"/>
      <c r="I239" s="18"/>
      <c r="J239" s="18"/>
      <c r="K239" s="33"/>
      <c r="L239" s="3"/>
      <c r="M239" s="3"/>
      <c r="N239" s="3"/>
      <c r="O239" s="3"/>
      <c r="P239" s="3"/>
      <c r="Q239" s="3"/>
      <c r="R239" s="3"/>
      <c r="S239" s="18"/>
      <c r="T239" s="18"/>
      <c r="U239" s="18"/>
      <c r="V239" s="18"/>
      <c r="W239" s="52"/>
    </row>
    <row r="240" spans="3:23" x14ac:dyDescent="0.2">
      <c r="C240" s="3"/>
      <c r="D240" s="100"/>
      <c r="E240" s="3"/>
      <c r="F240" s="3"/>
      <c r="G240" s="9"/>
      <c r="H240" s="18"/>
      <c r="I240" s="18"/>
      <c r="J240" s="18"/>
      <c r="K240" s="33"/>
      <c r="L240" s="3"/>
      <c r="M240" s="3"/>
      <c r="N240" s="3"/>
      <c r="O240" s="3"/>
      <c r="P240" s="3"/>
      <c r="Q240" s="3"/>
      <c r="R240" s="3"/>
      <c r="S240" s="18"/>
      <c r="T240" s="18"/>
      <c r="U240" s="18"/>
      <c r="V240" s="18"/>
      <c r="W240" s="52"/>
    </row>
    <row r="241" spans="3:23" x14ac:dyDescent="0.2">
      <c r="C241" s="3"/>
      <c r="D241" s="100"/>
      <c r="E241" s="3"/>
      <c r="F241" s="3"/>
      <c r="G241" s="9"/>
      <c r="H241" s="18"/>
      <c r="I241" s="18"/>
      <c r="J241" s="18"/>
      <c r="K241" s="33"/>
      <c r="L241" s="3"/>
      <c r="M241" s="3"/>
      <c r="N241" s="3"/>
      <c r="O241" s="3"/>
      <c r="P241" s="3"/>
      <c r="Q241" s="3"/>
      <c r="R241" s="3"/>
      <c r="S241" s="18"/>
      <c r="T241" s="18"/>
      <c r="U241" s="18"/>
      <c r="V241" s="18"/>
      <c r="W241" s="52"/>
    </row>
    <row r="242" spans="3:23" x14ac:dyDescent="0.2">
      <c r="C242" s="3"/>
      <c r="D242" s="100"/>
      <c r="E242" s="3"/>
      <c r="F242" s="3"/>
      <c r="G242" s="9"/>
      <c r="H242" s="18"/>
      <c r="I242" s="18"/>
      <c r="J242" s="18"/>
      <c r="K242" s="33"/>
      <c r="L242" s="3"/>
      <c r="M242" s="3"/>
      <c r="N242" s="3"/>
      <c r="O242" s="3"/>
      <c r="P242" s="3"/>
      <c r="Q242" s="3"/>
      <c r="R242" s="3"/>
      <c r="S242" s="18"/>
      <c r="T242" s="18"/>
      <c r="U242" s="18"/>
      <c r="V242" s="18"/>
      <c r="W242" s="52"/>
    </row>
    <row r="243" spans="3:23" x14ac:dyDescent="0.2">
      <c r="C243" s="3"/>
      <c r="D243" s="100"/>
      <c r="E243" s="3"/>
      <c r="F243" s="3"/>
      <c r="G243" s="9"/>
      <c r="H243" s="18"/>
      <c r="I243" s="18"/>
      <c r="J243" s="18"/>
      <c r="K243" s="33"/>
      <c r="L243" s="3"/>
      <c r="M243" s="3"/>
      <c r="N243" s="3"/>
      <c r="O243" s="3"/>
      <c r="P243" s="3"/>
      <c r="Q243" s="3"/>
      <c r="R243" s="3"/>
      <c r="S243" s="18"/>
      <c r="T243" s="18"/>
      <c r="U243" s="18"/>
      <c r="V243" s="18"/>
      <c r="W243" s="52"/>
    </row>
    <row r="244" spans="3:23" x14ac:dyDescent="0.2">
      <c r="C244" s="3"/>
      <c r="D244" s="100"/>
      <c r="E244" s="3"/>
      <c r="F244" s="3"/>
      <c r="G244" s="9"/>
      <c r="H244" s="18"/>
      <c r="I244" s="18"/>
      <c r="J244" s="18"/>
      <c r="K244" s="33"/>
      <c r="L244" s="3"/>
      <c r="M244" s="3"/>
      <c r="N244" s="3"/>
      <c r="O244" s="3"/>
      <c r="P244" s="3"/>
      <c r="Q244" s="3"/>
      <c r="R244" s="3"/>
      <c r="S244" s="18"/>
      <c r="T244" s="18"/>
      <c r="U244" s="18"/>
      <c r="V244" s="18"/>
      <c r="W244" s="52"/>
    </row>
    <row r="245" spans="3:23" x14ac:dyDescent="0.2">
      <c r="C245" s="3"/>
      <c r="D245" s="100"/>
      <c r="E245" s="3"/>
      <c r="F245" s="3"/>
      <c r="G245" s="9"/>
      <c r="H245" s="18"/>
      <c r="I245" s="18"/>
      <c r="J245" s="18"/>
      <c r="K245" s="33"/>
      <c r="L245" s="3"/>
      <c r="M245" s="3"/>
      <c r="N245" s="3"/>
      <c r="O245" s="3"/>
      <c r="P245" s="3"/>
      <c r="Q245" s="3"/>
      <c r="R245" s="3"/>
      <c r="S245" s="18"/>
      <c r="T245" s="18"/>
      <c r="U245" s="18"/>
      <c r="V245" s="18"/>
      <c r="W245" s="52"/>
    </row>
    <row r="246" spans="3:23" x14ac:dyDescent="0.2">
      <c r="C246" s="3"/>
      <c r="D246" s="100"/>
      <c r="E246" s="3"/>
      <c r="F246" s="3"/>
      <c r="G246" s="9"/>
      <c r="H246" s="18"/>
      <c r="I246" s="18"/>
      <c r="J246" s="18"/>
      <c r="K246" s="33"/>
      <c r="L246" s="3"/>
      <c r="M246" s="3"/>
      <c r="N246" s="3"/>
      <c r="O246" s="3"/>
      <c r="P246" s="3"/>
      <c r="Q246" s="3"/>
      <c r="R246" s="3"/>
      <c r="S246" s="18"/>
      <c r="T246" s="18"/>
      <c r="U246" s="18"/>
      <c r="V246" s="18"/>
      <c r="W246" s="52"/>
    </row>
    <row r="247" spans="3:23" x14ac:dyDescent="0.2">
      <c r="C247" s="3"/>
      <c r="D247" s="100"/>
      <c r="E247" s="3"/>
      <c r="F247" s="3"/>
      <c r="G247" s="9"/>
      <c r="H247" s="18"/>
      <c r="I247" s="18"/>
      <c r="J247" s="18"/>
      <c r="K247" s="33"/>
      <c r="L247" s="3"/>
      <c r="M247" s="3"/>
      <c r="N247" s="3"/>
      <c r="O247" s="3"/>
      <c r="P247" s="3"/>
      <c r="Q247" s="3"/>
      <c r="R247" s="3"/>
      <c r="S247" s="18"/>
      <c r="T247" s="18"/>
      <c r="U247" s="18"/>
      <c r="V247" s="18"/>
      <c r="W247" s="52"/>
    </row>
    <row r="248" spans="3:23" x14ac:dyDescent="0.2">
      <c r="C248" s="3"/>
      <c r="D248" s="100"/>
      <c r="E248" s="3"/>
      <c r="F248" s="3"/>
      <c r="G248" s="9"/>
      <c r="H248" s="18"/>
      <c r="I248" s="18"/>
      <c r="J248" s="18"/>
      <c r="K248" s="33"/>
      <c r="L248" s="3"/>
      <c r="M248" s="3"/>
      <c r="N248" s="3"/>
      <c r="O248" s="3"/>
      <c r="P248" s="3"/>
      <c r="Q248" s="3"/>
      <c r="R248" s="3"/>
      <c r="S248" s="18"/>
      <c r="T248" s="18"/>
      <c r="U248" s="18"/>
      <c r="V248" s="18"/>
      <c r="W248" s="52"/>
    </row>
    <row r="249" spans="3:23" x14ac:dyDescent="0.2">
      <c r="C249" s="3"/>
      <c r="D249" s="100"/>
      <c r="E249" s="3"/>
      <c r="F249" s="3"/>
      <c r="G249" s="9"/>
      <c r="H249" s="18"/>
      <c r="I249" s="18"/>
      <c r="J249" s="18"/>
      <c r="K249" s="33"/>
      <c r="L249" s="3"/>
      <c r="M249" s="3"/>
      <c r="N249" s="3"/>
      <c r="O249" s="3"/>
      <c r="P249" s="3"/>
      <c r="Q249" s="3"/>
      <c r="R249" s="3"/>
      <c r="S249" s="18"/>
      <c r="T249" s="18"/>
      <c r="U249" s="18"/>
      <c r="V249" s="18"/>
      <c r="W249" s="52"/>
    </row>
    <row r="250" spans="3:23" x14ac:dyDescent="0.2">
      <c r="C250" s="3"/>
      <c r="D250" s="100"/>
      <c r="E250" s="3"/>
      <c r="F250" s="3"/>
      <c r="G250" s="9"/>
      <c r="H250" s="18"/>
      <c r="I250" s="18"/>
      <c r="J250" s="18"/>
      <c r="K250" s="33"/>
      <c r="L250" s="3"/>
      <c r="M250" s="3"/>
      <c r="N250" s="3"/>
      <c r="O250" s="3"/>
      <c r="P250" s="3"/>
      <c r="Q250" s="3"/>
      <c r="R250" s="3"/>
      <c r="S250" s="18"/>
      <c r="T250" s="18"/>
      <c r="U250" s="18"/>
      <c r="V250" s="18"/>
      <c r="W250" s="52"/>
    </row>
    <row r="251" spans="3:23" x14ac:dyDescent="0.2">
      <c r="C251" s="3"/>
      <c r="D251" s="100"/>
      <c r="E251" s="3"/>
      <c r="F251" s="3"/>
      <c r="G251" s="9"/>
      <c r="H251" s="18"/>
      <c r="I251" s="18"/>
      <c r="J251" s="18"/>
      <c r="K251" s="33"/>
      <c r="L251" s="3"/>
      <c r="M251" s="3"/>
      <c r="N251" s="3"/>
      <c r="O251" s="3"/>
      <c r="P251" s="3"/>
      <c r="Q251" s="3"/>
      <c r="R251" s="3"/>
      <c r="S251" s="18"/>
      <c r="T251" s="18"/>
      <c r="U251" s="18"/>
      <c r="V251" s="18"/>
      <c r="W251" s="52"/>
    </row>
    <row r="252" spans="3:23" x14ac:dyDescent="0.2">
      <c r="C252" s="3"/>
      <c r="D252" s="100"/>
      <c r="E252" s="3"/>
      <c r="F252" s="3"/>
      <c r="G252" s="9"/>
      <c r="H252" s="18"/>
      <c r="I252" s="18"/>
      <c r="J252" s="18"/>
      <c r="K252" s="33"/>
      <c r="L252" s="3"/>
      <c r="M252" s="3"/>
      <c r="N252" s="3"/>
      <c r="O252" s="3"/>
      <c r="P252" s="3"/>
      <c r="Q252" s="3"/>
      <c r="R252" s="3"/>
      <c r="S252" s="18"/>
      <c r="T252" s="18"/>
      <c r="U252" s="18"/>
      <c r="V252" s="18"/>
      <c r="W252" s="52"/>
    </row>
    <row r="253" spans="3:23" x14ac:dyDescent="0.2">
      <c r="C253" s="3"/>
      <c r="D253" s="100"/>
      <c r="E253" s="3"/>
      <c r="F253" s="3"/>
      <c r="G253" s="9"/>
      <c r="H253" s="18"/>
      <c r="I253" s="18"/>
      <c r="J253" s="18"/>
      <c r="K253" s="33"/>
      <c r="L253" s="3"/>
      <c r="M253" s="3"/>
      <c r="N253" s="3"/>
      <c r="O253" s="3"/>
      <c r="P253" s="3"/>
      <c r="Q253" s="3"/>
      <c r="R253" s="3"/>
      <c r="S253" s="18"/>
      <c r="T253" s="18"/>
      <c r="U253" s="18"/>
      <c r="V253" s="18"/>
      <c r="W253" s="52"/>
    </row>
    <row r="254" spans="3:23" x14ac:dyDescent="0.2">
      <c r="C254" s="3"/>
      <c r="D254" s="100"/>
      <c r="E254" s="3"/>
      <c r="F254" s="3"/>
      <c r="G254" s="9"/>
      <c r="H254" s="18"/>
      <c r="I254" s="18"/>
      <c r="J254" s="18"/>
      <c r="K254" s="33"/>
      <c r="L254" s="3"/>
      <c r="M254" s="3"/>
      <c r="N254" s="3"/>
      <c r="O254" s="3"/>
      <c r="P254" s="3"/>
      <c r="Q254" s="3"/>
      <c r="R254" s="3"/>
      <c r="S254" s="18"/>
      <c r="T254" s="18"/>
      <c r="U254" s="18"/>
      <c r="V254" s="18"/>
      <c r="W254" s="52"/>
    </row>
    <row r="255" spans="3:23" x14ac:dyDescent="0.2">
      <c r="C255" s="3"/>
      <c r="D255" s="100"/>
      <c r="E255" s="3"/>
      <c r="F255" s="3"/>
      <c r="G255" s="9"/>
      <c r="H255" s="18"/>
      <c r="I255" s="18"/>
      <c r="J255" s="18"/>
      <c r="K255" s="33"/>
      <c r="L255" s="3"/>
      <c r="M255" s="3"/>
      <c r="N255" s="3"/>
      <c r="O255" s="3"/>
      <c r="P255" s="3"/>
      <c r="Q255" s="3"/>
      <c r="R255" s="3"/>
      <c r="S255" s="18"/>
      <c r="T255" s="18"/>
      <c r="U255" s="18"/>
      <c r="V255" s="18"/>
      <c r="W255" s="52"/>
    </row>
    <row r="256" spans="3:23" x14ac:dyDescent="0.2">
      <c r="C256" s="3"/>
      <c r="D256" s="100"/>
      <c r="E256" s="3"/>
      <c r="F256" s="3"/>
      <c r="G256" s="9"/>
      <c r="H256" s="18"/>
      <c r="I256" s="18"/>
      <c r="J256" s="18"/>
      <c r="K256" s="33"/>
      <c r="L256" s="3"/>
      <c r="M256" s="3"/>
      <c r="N256" s="3"/>
      <c r="O256" s="3"/>
      <c r="P256" s="3"/>
      <c r="Q256" s="3"/>
      <c r="R256" s="3"/>
      <c r="S256" s="18"/>
      <c r="T256" s="18"/>
      <c r="U256" s="18"/>
      <c r="V256" s="18"/>
      <c r="W256" s="52"/>
    </row>
    <row r="257" spans="3:23" x14ac:dyDescent="0.2">
      <c r="C257" s="3"/>
      <c r="D257" s="100"/>
      <c r="E257" s="3"/>
      <c r="F257" s="3"/>
      <c r="G257" s="9"/>
      <c r="H257" s="18"/>
      <c r="I257" s="18"/>
      <c r="J257" s="18"/>
      <c r="K257" s="33"/>
      <c r="L257" s="3"/>
      <c r="M257" s="3"/>
      <c r="N257" s="3"/>
      <c r="O257" s="3"/>
      <c r="P257" s="3"/>
      <c r="Q257" s="3"/>
      <c r="R257" s="3"/>
      <c r="S257" s="18"/>
      <c r="T257" s="18"/>
      <c r="U257" s="18"/>
      <c r="V257" s="18"/>
      <c r="W257" s="52"/>
    </row>
    <row r="258" spans="3:23" x14ac:dyDescent="0.2">
      <c r="C258" s="3"/>
      <c r="D258" s="100"/>
      <c r="E258" s="3"/>
      <c r="F258" s="3"/>
      <c r="G258" s="9"/>
      <c r="H258" s="18"/>
      <c r="I258" s="18"/>
      <c r="J258" s="18"/>
      <c r="K258" s="33"/>
      <c r="L258" s="3"/>
      <c r="M258" s="3"/>
      <c r="N258" s="3"/>
      <c r="O258" s="3"/>
      <c r="P258" s="3"/>
      <c r="Q258" s="3"/>
      <c r="R258" s="3"/>
      <c r="S258" s="18"/>
      <c r="T258" s="18"/>
      <c r="U258" s="18"/>
      <c r="V258" s="18"/>
      <c r="W258" s="52"/>
    </row>
    <row r="259" spans="3:23" x14ac:dyDescent="0.2">
      <c r="C259" s="3"/>
      <c r="D259" s="100"/>
      <c r="E259" s="3"/>
      <c r="F259" s="3"/>
      <c r="G259" s="9"/>
      <c r="H259" s="18"/>
      <c r="I259" s="18"/>
      <c r="J259" s="18"/>
      <c r="K259" s="33"/>
      <c r="L259" s="3"/>
      <c r="M259" s="3"/>
      <c r="N259" s="3"/>
      <c r="O259" s="3"/>
      <c r="P259" s="3"/>
      <c r="Q259" s="3"/>
      <c r="R259" s="3"/>
      <c r="S259" s="18"/>
      <c r="T259" s="18"/>
      <c r="U259" s="18"/>
      <c r="V259" s="18"/>
      <c r="W259" s="52"/>
    </row>
    <row r="260" spans="3:23" x14ac:dyDescent="0.2">
      <c r="C260" s="3"/>
      <c r="D260" s="100"/>
      <c r="E260" s="3"/>
      <c r="F260" s="3"/>
      <c r="G260" s="9"/>
      <c r="H260" s="18"/>
      <c r="I260" s="18"/>
      <c r="J260" s="18"/>
      <c r="K260" s="33"/>
      <c r="L260" s="3"/>
      <c r="M260" s="3"/>
      <c r="N260" s="3"/>
      <c r="O260" s="3"/>
      <c r="P260" s="3"/>
      <c r="Q260" s="3"/>
      <c r="R260" s="3"/>
      <c r="S260" s="18"/>
      <c r="T260" s="18"/>
      <c r="U260" s="18"/>
      <c r="V260" s="18"/>
      <c r="W260" s="52"/>
    </row>
    <row r="261" spans="3:23" x14ac:dyDescent="0.2">
      <c r="C261" s="3"/>
      <c r="D261" s="100"/>
      <c r="E261" s="3"/>
      <c r="F261" s="3"/>
      <c r="G261" s="9"/>
      <c r="H261" s="18"/>
      <c r="I261" s="18"/>
      <c r="J261" s="18"/>
      <c r="K261" s="33"/>
      <c r="L261" s="3"/>
      <c r="M261" s="3"/>
      <c r="N261" s="3"/>
      <c r="O261" s="3"/>
      <c r="P261" s="3"/>
      <c r="Q261" s="3"/>
      <c r="R261" s="3"/>
      <c r="S261" s="18"/>
      <c r="T261" s="18"/>
      <c r="U261" s="18"/>
      <c r="V261" s="18"/>
      <c r="W261" s="52"/>
    </row>
    <row r="262" spans="3:23" x14ac:dyDescent="0.2">
      <c r="C262" s="3"/>
      <c r="D262" s="100"/>
      <c r="E262" s="3"/>
      <c r="F262" s="3"/>
      <c r="G262" s="9"/>
      <c r="H262" s="18"/>
      <c r="I262" s="18"/>
      <c r="J262" s="18"/>
      <c r="K262" s="33"/>
      <c r="L262" s="3"/>
      <c r="M262" s="3"/>
      <c r="N262" s="3"/>
      <c r="O262" s="3"/>
      <c r="P262" s="3"/>
      <c r="Q262" s="3"/>
      <c r="R262" s="3"/>
      <c r="S262" s="18"/>
      <c r="T262" s="18"/>
      <c r="U262" s="18"/>
      <c r="V262" s="18"/>
      <c r="W262" s="52"/>
    </row>
    <row r="263" spans="3:23" x14ac:dyDescent="0.2">
      <c r="C263" s="3"/>
      <c r="D263" s="100"/>
      <c r="E263" s="3"/>
      <c r="F263" s="3"/>
      <c r="G263" s="9"/>
      <c r="H263" s="18"/>
      <c r="I263" s="18"/>
      <c r="J263" s="18"/>
      <c r="K263" s="33"/>
      <c r="L263" s="3"/>
      <c r="M263" s="3"/>
      <c r="N263" s="3"/>
      <c r="O263" s="3"/>
      <c r="P263" s="3"/>
      <c r="Q263" s="3"/>
      <c r="R263" s="3"/>
      <c r="S263" s="18"/>
      <c r="T263" s="18"/>
      <c r="U263" s="18"/>
      <c r="V263" s="18"/>
      <c r="W263" s="52"/>
    </row>
    <row r="264" spans="3:23" x14ac:dyDescent="0.2">
      <c r="C264" s="3"/>
      <c r="D264" s="100"/>
      <c r="E264" s="3"/>
      <c r="F264" s="3"/>
      <c r="G264" s="9"/>
      <c r="H264" s="18"/>
      <c r="I264" s="18"/>
      <c r="J264" s="18"/>
      <c r="K264" s="33"/>
      <c r="L264" s="3"/>
      <c r="M264" s="3"/>
      <c r="N264" s="3"/>
      <c r="O264" s="3"/>
      <c r="P264" s="3"/>
      <c r="Q264" s="3"/>
      <c r="R264" s="3"/>
      <c r="S264" s="18"/>
      <c r="T264" s="18"/>
      <c r="U264" s="18"/>
      <c r="V264" s="18"/>
      <c r="W264" s="52"/>
    </row>
    <row r="265" spans="3:23" x14ac:dyDescent="0.2">
      <c r="C265" s="3"/>
      <c r="D265" s="100"/>
      <c r="E265" s="3"/>
      <c r="F265" s="3"/>
      <c r="G265" s="9"/>
      <c r="H265" s="18"/>
      <c r="I265" s="18"/>
      <c r="J265" s="18"/>
      <c r="K265" s="33"/>
      <c r="L265" s="3"/>
      <c r="M265" s="3"/>
      <c r="N265" s="3"/>
      <c r="O265" s="3"/>
      <c r="P265" s="3"/>
      <c r="Q265" s="3"/>
      <c r="R265" s="3"/>
      <c r="S265" s="18"/>
      <c r="T265" s="18"/>
      <c r="U265" s="18"/>
      <c r="V265" s="18"/>
      <c r="W265" s="52"/>
    </row>
    <row r="266" spans="3:23" x14ac:dyDescent="0.2">
      <c r="C266" s="3"/>
      <c r="D266" s="100"/>
      <c r="E266" s="3"/>
      <c r="F266" s="3"/>
      <c r="G266" s="9"/>
      <c r="H266" s="18"/>
      <c r="I266" s="18"/>
      <c r="J266" s="18"/>
      <c r="K266" s="33"/>
      <c r="L266" s="3"/>
      <c r="M266" s="3"/>
      <c r="N266" s="3"/>
      <c r="O266" s="3"/>
      <c r="P266" s="3"/>
      <c r="Q266" s="3"/>
      <c r="R266" s="3"/>
      <c r="S266" s="18"/>
      <c r="T266" s="18"/>
      <c r="U266" s="18"/>
      <c r="V266" s="18"/>
      <c r="W266" s="52"/>
    </row>
    <row r="267" spans="3:23" x14ac:dyDescent="0.2">
      <c r="C267" s="3"/>
      <c r="D267" s="100"/>
      <c r="E267" s="3"/>
      <c r="F267" s="3"/>
      <c r="G267" s="9"/>
      <c r="H267" s="18"/>
      <c r="I267" s="18"/>
      <c r="J267" s="18"/>
      <c r="K267" s="33"/>
      <c r="L267" s="3"/>
      <c r="M267" s="3"/>
      <c r="N267" s="3"/>
      <c r="O267" s="3"/>
      <c r="P267" s="3"/>
      <c r="Q267" s="3"/>
      <c r="R267" s="3"/>
      <c r="S267" s="18"/>
      <c r="T267" s="18"/>
      <c r="U267" s="18"/>
      <c r="V267" s="18"/>
      <c r="W267" s="52"/>
    </row>
    <row r="268" spans="3:23" x14ac:dyDescent="0.2">
      <c r="C268" s="3"/>
      <c r="D268" s="100"/>
      <c r="E268" s="3"/>
      <c r="F268" s="3"/>
      <c r="G268" s="9"/>
      <c r="H268" s="18"/>
      <c r="I268" s="18"/>
      <c r="J268" s="18"/>
      <c r="K268" s="33"/>
      <c r="L268" s="3"/>
      <c r="M268" s="3"/>
      <c r="N268" s="3"/>
      <c r="O268" s="3"/>
      <c r="P268" s="3"/>
      <c r="Q268" s="3"/>
      <c r="R268" s="3"/>
      <c r="S268" s="18"/>
      <c r="T268" s="18"/>
      <c r="U268" s="18"/>
      <c r="V268" s="18"/>
      <c r="W268" s="52"/>
    </row>
    <row r="269" spans="3:23" x14ac:dyDescent="0.2">
      <c r="C269" s="3"/>
      <c r="D269" s="100"/>
      <c r="E269" s="3"/>
      <c r="F269" s="3"/>
      <c r="G269" s="9"/>
      <c r="H269" s="18"/>
      <c r="I269" s="18"/>
      <c r="J269" s="18"/>
      <c r="K269" s="33"/>
      <c r="L269" s="3"/>
      <c r="M269" s="3"/>
      <c r="N269" s="3"/>
      <c r="O269" s="3"/>
      <c r="P269" s="3"/>
      <c r="Q269" s="3"/>
      <c r="R269" s="3"/>
      <c r="S269" s="18"/>
      <c r="T269" s="18"/>
      <c r="U269" s="18"/>
      <c r="V269" s="18"/>
      <c r="W269" s="52"/>
    </row>
    <row r="270" spans="3:23" x14ac:dyDescent="0.2">
      <c r="C270" s="3"/>
      <c r="D270" s="100"/>
      <c r="E270" s="3"/>
      <c r="F270" s="3"/>
      <c r="G270" s="9"/>
      <c r="H270" s="18"/>
      <c r="I270" s="18"/>
      <c r="J270" s="18"/>
      <c r="K270" s="33"/>
      <c r="L270" s="3"/>
      <c r="M270" s="3"/>
      <c r="N270" s="3"/>
      <c r="O270" s="3"/>
      <c r="P270" s="3"/>
      <c r="Q270" s="3"/>
      <c r="R270" s="3"/>
      <c r="S270" s="18"/>
      <c r="T270" s="18"/>
      <c r="U270" s="18"/>
      <c r="V270" s="18"/>
      <c r="W270" s="52"/>
    </row>
    <row r="271" spans="3:23" x14ac:dyDescent="0.2">
      <c r="C271" s="3"/>
      <c r="D271" s="100"/>
      <c r="E271" s="3"/>
      <c r="F271" s="3"/>
      <c r="G271" s="9"/>
      <c r="H271" s="18"/>
      <c r="I271" s="18"/>
      <c r="J271" s="18"/>
      <c r="K271" s="33"/>
      <c r="L271" s="3"/>
      <c r="M271" s="3"/>
      <c r="N271" s="3"/>
      <c r="O271" s="3"/>
      <c r="P271" s="3"/>
      <c r="Q271" s="3"/>
      <c r="R271" s="3"/>
      <c r="S271" s="18"/>
      <c r="T271" s="18"/>
      <c r="U271" s="18"/>
      <c r="V271" s="18"/>
      <c r="W271" s="52"/>
    </row>
    <row r="272" spans="3:23" x14ac:dyDescent="0.2">
      <c r="C272" s="3"/>
      <c r="D272" s="100"/>
      <c r="E272" s="3"/>
      <c r="F272" s="3"/>
      <c r="G272" s="9"/>
      <c r="H272" s="18"/>
      <c r="I272" s="18"/>
      <c r="J272" s="18"/>
      <c r="K272" s="33"/>
      <c r="L272" s="3"/>
      <c r="M272" s="3"/>
      <c r="N272" s="3"/>
      <c r="O272" s="3"/>
      <c r="P272" s="3"/>
      <c r="Q272" s="3"/>
      <c r="R272" s="3"/>
      <c r="S272" s="18"/>
      <c r="T272" s="18"/>
      <c r="U272" s="18"/>
      <c r="V272" s="18"/>
      <c r="W272" s="52"/>
    </row>
    <row r="273" spans="3:23" x14ac:dyDescent="0.2">
      <c r="C273" s="3"/>
      <c r="D273" s="100"/>
      <c r="E273" s="3"/>
      <c r="F273" s="3"/>
      <c r="G273" s="9"/>
      <c r="H273" s="18"/>
      <c r="I273" s="18"/>
      <c r="J273" s="18"/>
      <c r="K273" s="33"/>
      <c r="L273" s="3"/>
      <c r="M273" s="3"/>
      <c r="N273" s="3"/>
      <c r="O273" s="3"/>
      <c r="P273" s="3"/>
      <c r="Q273" s="3"/>
      <c r="R273" s="3"/>
      <c r="S273" s="18"/>
      <c r="T273" s="18"/>
      <c r="U273" s="18"/>
      <c r="V273" s="18"/>
      <c r="W273" s="52"/>
    </row>
    <row r="274" spans="3:23" x14ac:dyDescent="0.2">
      <c r="C274" s="3"/>
      <c r="D274" s="100"/>
      <c r="E274" s="3"/>
      <c r="F274" s="3"/>
      <c r="G274" s="9"/>
      <c r="H274" s="18"/>
      <c r="I274" s="18"/>
      <c r="J274" s="18"/>
      <c r="K274" s="33"/>
      <c r="L274" s="3"/>
      <c r="M274" s="3"/>
      <c r="N274" s="3"/>
      <c r="O274" s="3"/>
      <c r="P274" s="3"/>
      <c r="Q274" s="3"/>
      <c r="R274" s="3"/>
      <c r="S274" s="18"/>
      <c r="T274" s="18"/>
      <c r="U274" s="18"/>
      <c r="V274" s="18"/>
      <c r="W274" s="52"/>
    </row>
    <row r="275" spans="3:23" x14ac:dyDescent="0.2">
      <c r="C275" s="3"/>
      <c r="D275" s="100"/>
      <c r="E275" s="3"/>
      <c r="F275" s="3"/>
      <c r="G275" s="9"/>
      <c r="H275" s="18"/>
      <c r="I275" s="18"/>
      <c r="J275" s="18"/>
      <c r="K275" s="33"/>
      <c r="L275" s="3"/>
      <c r="M275" s="3"/>
      <c r="N275" s="3"/>
      <c r="O275" s="3"/>
      <c r="P275" s="3"/>
      <c r="Q275" s="3"/>
      <c r="R275" s="3"/>
      <c r="S275" s="18"/>
      <c r="T275" s="18"/>
      <c r="U275" s="18"/>
      <c r="V275" s="18"/>
      <c r="W275" s="52"/>
    </row>
    <row r="276" spans="3:23" x14ac:dyDescent="0.2">
      <c r="C276" s="3"/>
      <c r="D276" s="100"/>
      <c r="E276" s="3"/>
      <c r="F276" s="3"/>
      <c r="G276" s="9"/>
      <c r="H276" s="18"/>
      <c r="I276" s="18"/>
      <c r="J276" s="18"/>
      <c r="K276" s="33"/>
      <c r="L276" s="3"/>
      <c r="M276" s="3"/>
      <c r="N276" s="3"/>
      <c r="O276" s="3"/>
      <c r="P276" s="3"/>
      <c r="Q276" s="3"/>
      <c r="R276" s="3"/>
      <c r="S276" s="18"/>
      <c r="T276" s="18"/>
      <c r="U276" s="18"/>
      <c r="V276" s="18"/>
      <c r="W276" s="52"/>
    </row>
    <row r="277" spans="3:23" x14ac:dyDescent="0.2">
      <c r="C277" s="3"/>
      <c r="D277" s="100"/>
      <c r="E277" s="3"/>
      <c r="F277" s="3"/>
      <c r="G277" s="9"/>
      <c r="H277" s="18"/>
      <c r="I277" s="18"/>
      <c r="J277" s="18"/>
      <c r="K277" s="33"/>
      <c r="L277" s="3"/>
      <c r="M277" s="3"/>
      <c r="N277" s="3"/>
      <c r="O277" s="3"/>
      <c r="P277" s="3"/>
      <c r="Q277" s="3"/>
      <c r="R277" s="3"/>
      <c r="S277" s="18"/>
      <c r="T277" s="18"/>
      <c r="U277" s="18"/>
      <c r="V277" s="18"/>
      <c r="W277" s="52"/>
    </row>
    <row r="278" spans="3:23" x14ac:dyDescent="0.2">
      <c r="C278" s="3"/>
      <c r="D278" s="100"/>
      <c r="E278" s="3"/>
      <c r="F278" s="3"/>
      <c r="G278" s="9"/>
      <c r="H278" s="18"/>
      <c r="I278" s="18"/>
      <c r="J278" s="18"/>
      <c r="K278" s="33"/>
      <c r="L278" s="3"/>
      <c r="M278" s="3"/>
      <c r="N278" s="3"/>
      <c r="O278" s="3"/>
      <c r="P278" s="3"/>
      <c r="Q278" s="3"/>
      <c r="R278" s="3"/>
      <c r="S278" s="18"/>
      <c r="T278" s="18"/>
      <c r="U278" s="18"/>
      <c r="V278" s="18"/>
      <c r="W278" s="52"/>
    </row>
    <row r="279" spans="3:23" x14ac:dyDescent="0.2">
      <c r="C279" s="3"/>
      <c r="D279" s="100"/>
      <c r="E279" s="3"/>
      <c r="F279" s="3"/>
      <c r="G279" s="9"/>
      <c r="H279" s="18"/>
      <c r="I279" s="18"/>
      <c r="J279" s="18"/>
      <c r="K279" s="33"/>
      <c r="L279" s="3"/>
      <c r="M279" s="3"/>
      <c r="N279" s="3"/>
      <c r="O279" s="3"/>
      <c r="P279" s="3"/>
      <c r="Q279" s="3"/>
      <c r="R279" s="3"/>
      <c r="S279" s="18"/>
      <c r="T279" s="18"/>
      <c r="U279" s="18"/>
      <c r="V279" s="18"/>
      <c r="W279" s="52"/>
    </row>
    <row r="280" spans="3:23" x14ac:dyDescent="0.2">
      <c r="C280" s="3"/>
      <c r="D280" s="100"/>
      <c r="E280" s="3"/>
      <c r="F280" s="3"/>
      <c r="G280" s="9"/>
      <c r="H280" s="18"/>
      <c r="I280" s="18"/>
      <c r="J280" s="18"/>
      <c r="K280" s="33"/>
      <c r="L280" s="3"/>
      <c r="M280" s="3"/>
      <c r="N280" s="3"/>
      <c r="O280" s="3"/>
      <c r="P280" s="3"/>
      <c r="Q280" s="3"/>
      <c r="R280" s="3"/>
      <c r="S280" s="18"/>
      <c r="T280" s="18"/>
      <c r="U280" s="18"/>
      <c r="V280" s="18"/>
      <c r="W280" s="52"/>
    </row>
    <row r="281" spans="3:23" x14ac:dyDescent="0.2">
      <c r="C281" s="3"/>
      <c r="D281" s="100"/>
      <c r="E281" s="3"/>
      <c r="F281" s="3"/>
      <c r="G281" s="9"/>
      <c r="H281" s="18"/>
      <c r="I281" s="18"/>
      <c r="J281" s="18"/>
      <c r="K281" s="33"/>
      <c r="L281" s="3"/>
      <c r="M281" s="3"/>
      <c r="N281" s="3"/>
      <c r="O281" s="3"/>
      <c r="P281" s="3"/>
      <c r="Q281" s="3"/>
      <c r="R281" s="3"/>
      <c r="S281" s="18"/>
      <c r="T281" s="18"/>
      <c r="U281" s="18"/>
      <c r="V281" s="18"/>
      <c r="W281" s="52"/>
    </row>
    <row r="282" spans="3:23" x14ac:dyDescent="0.2">
      <c r="C282" s="3"/>
      <c r="D282" s="100"/>
      <c r="E282" s="3"/>
      <c r="F282" s="3"/>
      <c r="G282" s="9"/>
      <c r="H282" s="18"/>
      <c r="I282" s="18"/>
      <c r="J282" s="18"/>
      <c r="K282" s="33"/>
      <c r="L282" s="3"/>
      <c r="M282" s="3"/>
      <c r="N282" s="3"/>
      <c r="O282" s="3"/>
      <c r="P282" s="3"/>
      <c r="Q282" s="3"/>
      <c r="R282" s="3"/>
      <c r="S282" s="18"/>
      <c r="T282" s="18"/>
      <c r="U282" s="18"/>
      <c r="V282" s="18"/>
      <c r="W282" s="52"/>
    </row>
    <row r="283" spans="3:23" x14ac:dyDescent="0.2">
      <c r="C283" s="3"/>
      <c r="D283" s="100"/>
      <c r="E283" s="3"/>
      <c r="F283" s="3"/>
      <c r="G283" s="9"/>
      <c r="H283" s="18"/>
      <c r="I283" s="18"/>
      <c r="J283" s="18"/>
      <c r="K283" s="33"/>
      <c r="L283" s="3"/>
      <c r="M283" s="3"/>
      <c r="N283" s="3"/>
      <c r="O283" s="3"/>
      <c r="P283" s="3"/>
      <c r="Q283" s="3"/>
      <c r="R283" s="3"/>
      <c r="S283" s="18"/>
      <c r="T283" s="18"/>
      <c r="U283" s="18"/>
      <c r="V283" s="18"/>
      <c r="W283" s="52"/>
    </row>
    <row r="284" spans="3:23" x14ac:dyDescent="0.2">
      <c r="C284" s="3"/>
      <c r="D284" s="100"/>
      <c r="E284" s="3"/>
      <c r="F284" s="3"/>
      <c r="G284" s="9"/>
      <c r="H284" s="18"/>
      <c r="I284" s="18"/>
      <c r="J284" s="18"/>
      <c r="K284" s="33"/>
      <c r="L284" s="3"/>
      <c r="M284" s="3"/>
      <c r="N284" s="3"/>
      <c r="O284" s="3"/>
      <c r="P284" s="3"/>
      <c r="Q284" s="3"/>
      <c r="R284" s="3"/>
      <c r="S284" s="18"/>
      <c r="T284" s="18"/>
      <c r="U284" s="18"/>
      <c r="V284" s="18"/>
      <c r="W284" s="52"/>
    </row>
    <row r="285" spans="3:23" x14ac:dyDescent="0.2">
      <c r="C285" s="3"/>
      <c r="D285" s="100"/>
      <c r="E285" s="3"/>
      <c r="F285" s="3"/>
      <c r="G285" s="9"/>
      <c r="H285" s="18"/>
      <c r="I285" s="18"/>
      <c r="J285" s="18"/>
      <c r="K285" s="33"/>
      <c r="L285" s="3"/>
      <c r="M285" s="3"/>
      <c r="N285" s="3"/>
      <c r="O285" s="3"/>
      <c r="P285" s="3"/>
      <c r="Q285" s="3"/>
      <c r="R285" s="3"/>
      <c r="S285" s="18"/>
      <c r="T285" s="18"/>
      <c r="U285" s="18"/>
      <c r="V285" s="18"/>
      <c r="W285" s="52"/>
    </row>
    <row r="286" spans="3:23" x14ac:dyDescent="0.2">
      <c r="C286" s="3"/>
      <c r="D286" s="100"/>
      <c r="E286" s="3"/>
      <c r="F286" s="3"/>
      <c r="G286" s="9"/>
      <c r="H286" s="18"/>
      <c r="I286" s="18"/>
      <c r="J286" s="18"/>
      <c r="K286" s="33"/>
      <c r="L286" s="3"/>
      <c r="M286" s="3"/>
      <c r="N286" s="3"/>
      <c r="O286" s="3"/>
      <c r="P286" s="3"/>
      <c r="Q286" s="3"/>
      <c r="R286" s="3"/>
      <c r="S286" s="18"/>
      <c r="T286" s="18"/>
      <c r="U286" s="18"/>
      <c r="V286" s="18"/>
      <c r="W286" s="52"/>
    </row>
    <row r="287" spans="3:23" x14ac:dyDescent="0.2">
      <c r="C287" s="3"/>
      <c r="D287" s="100"/>
      <c r="E287" s="3"/>
      <c r="F287" s="3"/>
      <c r="G287" s="9"/>
      <c r="H287" s="18"/>
      <c r="I287" s="18"/>
      <c r="J287" s="18"/>
      <c r="K287" s="33"/>
      <c r="L287" s="3"/>
      <c r="M287" s="3"/>
      <c r="N287" s="3"/>
      <c r="O287" s="3"/>
      <c r="P287" s="3"/>
      <c r="Q287" s="3"/>
      <c r="R287" s="3"/>
      <c r="S287" s="18"/>
      <c r="T287" s="18"/>
      <c r="U287" s="18"/>
      <c r="V287" s="18"/>
      <c r="W287" s="52"/>
    </row>
    <row r="288" spans="3:23" x14ac:dyDescent="0.2">
      <c r="C288" s="3"/>
      <c r="D288" s="100"/>
      <c r="E288" s="3"/>
      <c r="F288" s="3"/>
      <c r="G288" s="9"/>
      <c r="H288" s="18"/>
      <c r="I288" s="18"/>
      <c r="J288" s="18"/>
      <c r="K288" s="33"/>
      <c r="L288" s="3"/>
      <c r="M288" s="3"/>
      <c r="N288" s="3"/>
      <c r="O288" s="3"/>
      <c r="P288" s="3"/>
      <c r="Q288" s="3"/>
      <c r="R288" s="3"/>
      <c r="S288" s="18"/>
      <c r="T288" s="18"/>
      <c r="U288" s="18"/>
      <c r="V288" s="18"/>
      <c r="W288" s="52"/>
    </row>
    <row r="289" spans="3:23" x14ac:dyDescent="0.2">
      <c r="C289" s="3"/>
      <c r="D289" s="100"/>
      <c r="E289" s="3"/>
      <c r="F289" s="3"/>
      <c r="G289" s="9"/>
      <c r="H289" s="18"/>
      <c r="I289" s="18"/>
      <c r="J289" s="18"/>
      <c r="K289" s="33"/>
      <c r="L289" s="3"/>
      <c r="M289" s="3"/>
      <c r="N289" s="3"/>
      <c r="O289" s="3"/>
      <c r="P289" s="3"/>
      <c r="Q289" s="3"/>
      <c r="R289" s="3"/>
      <c r="S289" s="18"/>
      <c r="T289" s="18"/>
      <c r="U289" s="18"/>
      <c r="V289" s="18"/>
      <c r="W289" s="52"/>
    </row>
    <row r="290" spans="3:23" x14ac:dyDescent="0.2">
      <c r="C290" s="3"/>
      <c r="D290" s="100"/>
      <c r="E290" s="3"/>
      <c r="F290" s="3"/>
      <c r="G290" s="9"/>
      <c r="H290" s="18"/>
      <c r="I290" s="18"/>
      <c r="J290" s="18"/>
      <c r="K290" s="33"/>
      <c r="L290" s="3"/>
      <c r="M290" s="3"/>
      <c r="N290" s="3"/>
      <c r="O290" s="3"/>
      <c r="P290" s="3"/>
      <c r="Q290" s="3"/>
      <c r="R290" s="3"/>
      <c r="S290" s="18"/>
      <c r="T290" s="18"/>
      <c r="U290" s="18"/>
      <c r="V290" s="18"/>
      <c r="W290" s="52"/>
    </row>
    <row r="291" spans="3:23" x14ac:dyDescent="0.2">
      <c r="C291" s="3"/>
      <c r="D291" s="100"/>
      <c r="E291" s="3"/>
      <c r="F291" s="3"/>
      <c r="G291" s="9"/>
      <c r="H291" s="18"/>
      <c r="I291" s="18"/>
      <c r="J291" s="18"/>
      <c r="K291" s="33"/>
      <c r="L291" s="3"/>
      <c r="M291" s="3"/>
      <c r="N291" s="3"/>
      <c r="O291" s="3"/>
      <c r="P291" s="3"/>
      <c r="Q291" s="3"/>
      <c r="R291" s="3"/>
      <c r="S291" s="18"/>
      <c r="T291" s="18"/>
      <c r="U291" s="18"/>
      <c r="V291" s="18"/>
      <c r="W291" s="52"/>
    </row>
    <row r="292" spans="3:23" x14ac:dyDescent="0.2">
      <c r="C292" s="3"/>
      <c r="D292" s="100"/>
      <c r="E292" s="3"/>
      <c r="F292" s="3"/>
      <c r="G292" s="9"/>
      <c r="H292" s="18"/>
      <c r="I292" s="18"/>
      <c r="J292" s="18"/>
      <c r="K292" s="33"/>
      <c r="L292" s="3"/>
      <c r="M292" s="3"/>
      <c r="N292" s="3"/>
      <c r="O292" s="3"/>
      <c r="P292" s="3"/>
      <c r="Q292" s="3"/>
      <c r="R292" s="3"/>
      <c r="S292" s="18"/>
      <c r="T292" s="18"/>
      <c r="U292" s="18"/>
      <c r="V292" s="18"/>
      <c r="W292" s="52"/>
    </row>
    <row r="293" spans="3:23" x14ac:dyDescent="0.2">
      <c r="C293" s="3"/>
      <c r="D293" s="100"/>
      <c r="E293" s="3"/>
      <c r="F293" s="3"/>
      <c r="G293" s="9"/>
      <c r="H293" s="18"/>
      <c r="I293" s="18"/>
      <c r="J293" s="18"/>
      <c r="K293" s="33"/>
      <c r="L293" s="3"/>
      <c r="M293" s="3"/>
      <c r="N293" s="3"/>
      <c r="O293" s="3"/>
      <c r="P293" s="3"/>
      <c r="Q293" s="3"/>
      <c r="R293" s="3"/>
      <c r="S293" s="18"/>
      <c r="T293" s="18"/>
      <c r="U293" s="18"/>
      <c r="V293" s="18"/>
      <c r="W293" s="52"/>
    </row>
    <row r="294" spans="3:23" x14ac:dyDescent="0.2">
      <c r="C294" s="3"/>
      <c r="D294" s="100"/>
      <c r="E294" s="3"/>
      <c r="F294" s="3"/>
      <c r="G294" s="9"/>
      <c r="H294" s="18"/>
      <c r="I294" s="18"/>
      <c r="J294" s="18"/>
      <c r="K294" s="33"/>
      <c r="L294" s="3"/>
      <c r="M294" s="3"/>
      <c r="N294" s="3"/>
      <c r="O294" s="3"/>
      <c r="P294" s="3"/>
      <c r="Q294" s="3"/>
      <c r="R294" s="3"/>
      <c r="S294" s="18"/>
      <c r="T294" s="18"/>
      <c r="U294" s="18"/>
      <c r="V294" s="18"/>
      <c r="W294" s="52"/>
    </row>
    <row r="295" spans="3:23" x14ac:dyDescent="0.2">
      <c r="C295" s="3"/>
      <c r="D295" s="100"/>
      <c r="E295" s="3"/>
      <c r="F295" s="3"/>
      <c r="G295" s="9"/>
      <c r="H295" s="18"/>
      <c r="I295" s="18"/>
      <c r="J295" s="18"/>
      <c r="K295" s="33"/>
      <c r="L295" s="3"/>
      <c r="M295" s="3"/>
      <c r="N295" s="3"/>
      <c r="O295" s="3"/>
      <c r="P295" s="3"/>
      <c r="Q295" s="3"/>
      <c r="R295" s="3"/>
      <c r="S295" s="18"/>
      <c r="T295" s="18"/>
      <c r="U295" s="18"/>
      <c r="V295" s="18"/>
      <c r="W295" s="52"/>
    </row>
    <row r="296" spans="3:23" x14ac:dyDescent="0.2">
      <c r="C296" s="3"/>
      <c r="D296" s="100"/>
      <c r="E296" s="3"/>
      <c r="F296" s="3"/>
      <c r="G296" s="9"/>
      <c r="H296" s="18"/>
      <c r="I296" s="18"/>
      <c r="J296" s="18"/>
      <c r="K296" s="33"/>
      <c r="L296" s="3"/>
      <c r="M296" s="3"/>
      <c r="N296" s="3"/>
      <c r="O296" s="3"/>
      <c r="P296" s="3"/>
      <c r="Q296" s="3"/>
      <c r="R296" s="3"/>
      <c r="S296" s="18"/>
      <c r="T296" s="18"/>
      <c r="U296" s="18"/>
      <c r="V296" s="18"/>
      <c r="W296" s="52"/>
    </row>
    <row r="297" spans="3:23" x14ac:dyDescent="0.2">
      <c r="C297" s="3"/>
      <c r="D297" s="100"/>
      <c r="E297" s="3"/>
      <c r="F297" s="3"/>
      <c r="G297" s="9"/>
      <c r="H297" s="18"/>
      <c r="I297" s="18"/>
      <c r="J297" s="18"/>
      <c r="K297" s="33"/>
      <c r="L297" s="3"/>
      <c r="M297" s="3"/>
      <c r="N297" s="3"/>
      <c r="O297" s="3"/>
      <c r="P297" s="3"/>
      <c r="Q297" s="3"/>
      <c r="R297" s="3"/>
      <c r="S297" s="18"/>
      <c r="T297" s="18"/>
      <c r="U297" s="18"/>
      <c r="V297" s="18"/>
      <c r="W297" s="52"/>
    </row>
    <row r="298" spans="3:23" x14ac:dyDescent="0.2">
      <c r="C298" s="3"/>
      <c r="D298" s="100"/>
      <c r="E298" s="3"/>
      <c r="F298" s="3"/>
      <c r="G298" s="9"/>
      <c r="H298" s="18"/>
      <c r="I298" s="18"/>
      <c r="J298" s="18"/>
      <c r="K298" s="33"/>
      <c r="L298" s="3"/>
      <c r="M298" s="3"/>
      <c r="N298" s="3"/>
      <c r="O298" s="3"/>
      <c r="P298" s="3"/>
      <c r="Q298" s="3"/>
      <c r="R298" s="3"/>
      <c r="S298" s="18"/>
      <c r="T298" s="18"/>
      <c r="U298" s="18"/>
      <c r="V298" s="18"/>
      <c r="W298" s="52"/>
    </row>
    <row r="299" spans="3:23" x14ac:dyDescent="0.2">
      <c r="C299" s="3"/>
      <c r="D299" s="100"/>
      <c r="E299" s="3"/>
      <c r="F299" s="3"/>
      <c r="G299" s="9"/>
      <c r="H299" s="18"/>
      <c r="I299" s="18"/>
      <c r="J299" s="18"/>
      <c r="K299" s="33"/>
      <c r="L299" s="3"/>
      <c r="M299" s="3"/>
      <c r="N299" s="3"/>
      <c r="O299" s="3"/>
      <c r="P299" s="3"/>
      <c r="Q299" s="3"/>
      <c r="R299" s="3"/>
      <c r="S299" s="18"/>
      <c r="T299" s="18"/>
      <c r="U299" s="18"/>
      <c r="V299" s="18"/>
      <c r="W299" s="52"/>
    </row>
    <row r="300" spans="3:23" x14ac:dyDescent="0.2">
      <c r="C300" s="3"/>
      <c r="D300" s="100"/>
      <c r="E300" s="3"/>
      <c r="F300" s="3"/>
      <c r="G300" s="9"/>
      <c r="H300" s="18"/>
      <c r="I300" s="18"/>
      <c r="J300" s="18"/>
      <c r="K300" s="33"/>
      <c r="L300" s="3"/>
      <c r="M300" s="3"/>
      <c r="N300" s="3"/>
      <c r="O300" s="3"/>
      <c r="P300" s="3"/>
      <c r="Q300" s="3"/>
      <c r="R300" s="3"/>
      <c r="S300" s="18"/>
      <c r="T300" s="18"/>
      <c r="U300" s="18"/>
      <c r="V300" s="18"/>
      <c r="W300" s="52"/>
    </row>
    <row r="301" spans="3:23" x14ac:dyDescent="0.2">
      <c r="C301" s="3"/>
      <c r="D301" s="100"/>
      <c r="E301" s="3"/>
      <c r="F301" s="3"/>
      <c r="G301" s="9"/>
      <c r="H301" s="18"/>
      <c r="I301" s="18"/>
      <c r="J301" s="18"/>
      <c r="K301" s="33"/>
      <c r="L301" s="3"/>
      <c r="M301" s="3"/>
      <c r="N301" s="3"/>
      <c r="O301" s="3"/>
      <c r="P301" s="3"/>
      <c r="Q301" s="3"/>
      <c r="R301" s="3"/>
      <c r="S301" s="18"/>
      <c r="T301" s="18"/>
      <c r="U301" s="18"/>
      <c r="V301" s="18"/>
      <c r="W301" s="52"/>
    </row>
    <row r="302" spans="3:23" x14ac:dyDescent="0.2">
      <c r="C302" s="3"/>
      <c r="D302" s="100"/>
      <c r="E302" s="3"/>
      <c r="F302" s="3"/>
      <c r="G302" s="9"/>
      <c r="H302" s="18"/>
      <c r="I302" s="18"/>
      <c r="J302" s="18"/>
      <c r="K302" s="33"/>
      <c r="L302" s="3"/>
      <c r="M302" s="3"/>
      <c r="N302" s="3"/>
      <c r="O302" s="3"/>
      <c r="P302" s="3"/>
      <c r="Q302" s="3"/>
      <c r="R302" s="3"/>
      <c r="S302" s="18"/>
      <c r="T302" s="18"/>
      <c r="U302" s="18"/>
      <c r="V302" s="18"/>
      <c r="W302" s="52"/>
    </row>
    <row r="303" spans="3:23" x14ac:dyDescent="0.2">
      <c r="C303" s="3"/>
      <c r="D303" s="100"/>
      <c r="E303" s="3"/>
      <c r="F303" s="3"/>
      <c r="G303" s="9"/>
      <c r="H303" s="18"/>
      <c r="I303" s="18"/>
      <c r="J303" s="18"/>
      <c r="K303" s="33"/>
      <c r="L303" s="3"/>
      <c r="M303" s="3"/>
      <c r="N303" s="3"/>
      <c r="O303" s="3"/>
      <c r="P303" s="3"/>
      <c r="Q303" s="3"/>
      <c r="R303" s="3"/>
      <c r="S303" s="18"/>
      <c r="T303" s="18"/>
      <c r="U303" s="18"/>
      <c r="V303" s="18"/>
      <c r="W303" s="52"/>
    </row>
    <row r="304" spans="3:23" x14ac:dyDescent="0.2">
      <c r="C304" s="3"/>
      <c r="D304" s="100"/>
      <c r="E304" s="3"/>
      <c r="F304" s="3"/>
      <c r="G304" s="9"/>
      <c r="H304" s="18"/>
      <c r="I304" s="18"/>
      <c r="J304" s="18"/>
      <c r="K304" s="33"/>
      <c r="L304" s="3"/>
      <c r="M304" s="3"/>
      <c r="N304" s="3"/>
      <c r="O304" s="3"/>
      <c r="P304" s="3"/>
      <c r="Q304" s="3"/>
      <c r="R304" s="3"/>
      <c r="S304" s="18"/>
      <c r="T304" s="18"/>
      <c r="U304" s="18"/>
      <c r="V304" s="18"/>
      <c r="W304" s="52"/>
    </row>
    <row r="305" spans="3:23" x14ac:dyDescent="0.2">
      <c r="C305" s="3"/>
      <c r="D305" s="100"/>
      <c r="E305" s="3"/>
      <c r="F305" s="3"/>
      <c r="G305" s="9"/>
      <c r="H305" s="18"/>
      <c r="I305" s="18"/>
      <c r="J305" s="18"/>
      <c r="K305" s="33"/>
      <c r="L305" s="3"/>
      <c r="M305" s="3"/>
      <c r="N305" s="3"/>
      <c r="O305" s="3"/>
      <c r="P305" s="3"/>
      <c r="Q305" s="3"/>
      <c r="R305" s="3"/>
      <c r="S305" s="18"/>
      <c r="T305" s="18"/>
      <c r="U305" s="18"/>
      <c r="V305" s="18"/>
      <c r="W305" s="52"/>
    </row>
    <row r="306" spans="3:23" x14ac:dyDescent="0.2">
      <c r="C306" s="3"/>
      <c r="D306" s="100"/>
      <c r="E306" s="3"/>
      <c r="F306" s="3"/>
      <c r="G306" s="9"/>
      <c r="H306" s="18"/>
      <c r="I306" s="18"/>
      <c r="J306" s="18"/>
      <c r="K306" s="33"/>
      <c r="L306" s="3"/>
      <c r="M306" s="3"/>
      <c r="N306" s="3"/>
      <c r="O306" s="3"/>
      <c r="P306" s="3"/>
      <c r="Q306" s="3"/>
      <c r="R306" s="3"/>
      <c r="S306" s="18"/>
      <c r="T306" s="18"/>
      <c r="U306" s="18"/>
      <c r="V306" s="18"/>
      <c r="W306" s="52"/>
    </row>
    <row r="307" spans="3:23" x14ac:dyDescent="0.2">
      <c r="C307" s="3"/>
      <c r="D307" s="100"/>
      <c r="E307" s="3"/>
      <c r="F307" s="3"/>
      <c r="G307" s="9"/>
      <c r="H307" s="18"/>
      <c r="I307" s="18"/>
      <c r="J307" s="18"/>
      <c r="K307" s="33"/>
      <c r="L307" s="3"/>
      <c r="M307" s="3"/>
      <c r="N307" s="3"/>
      <c r="O307" s="3"/>
      <c r="P307" s="3"/>
      <c r="Q307" s="3"/>
      <c r="R307" s="3"/>
      <c r="S307" s="18"/>
      <c r="T307" s="18"/>
      <c r="U307" s="18"/>
      <c r="V307" s="18"/>
      <c r="W307" s="52"/>
    </row>
    <row r="308" spans="3:23" x14ac:dyDescent="0.2">
      <c r="C308" s="3"/>
      <c r="D308" s="100"/>
      <c r="E308" s="3"/>
      <c r="F308" s="3"/>
      <c r="G308" s="9"/>
      <c r="H308" s="18"/>
      <c r="I308" s="18"/>
      <c r="J308" s="18"/>
      <c r="K308" s="33"/>
      <c r="L308" s="3"/>
      <c r="M308" s="3"/>
      <c r="N308" s="3"/>
      <c r="O308" s="3"/>
      <c r="P308" s="3"/>
      <c r="Q308" s="3"/>
      <c r="R308" s="3"/>
      <c r="S308" s="18"/>
      <c r="T308" s="18"/>
      <c r="U308" s="18"/>
      <c r="V308" s="18"/>
      <c r="W308" s="52"/>
    </row>
    <row r="309" spans="3:23" x14ac:dyDescent="0.2">
      <c r="C309" s="3"/>
      <c r="D309" s="100"/>
      <c r="E309" s="3"/>
      <c r="F309" s="3"/>
      <c r="G309" s="9"/>
      <c r="H309" s="18"/>
      <c r="I309" s="18"/>
      <c r="J309" s="18"/>
      <c r="K309" s="33"/>
      <c r="L309" s="3"/>
      <c r="M309" s="3"/>
      <c r="N309" s="3"/>
      <c r="O309" s="3"/>
      <c r="P309" s="3"/>
      <c r="Q309" s="3"/>
      <c r="R309" s="3"/>
      <c r="S309" s="18"/>
      <c r="T309" s="18"/>
      <c r="U309" s="18"/>
      <c r="V309" s="18"/>
      <c r="W309" s="52"/>
    </row>
    <row r="310" spans="3:23" x14ac:dyDescent="0.2">
      <c r="C310" s="3"/>
      <c r="D310" s="100"/>
      <c r="E310" s="3"/>
      <c r="F310" s="3"/>
      <c r="G310" s="9"/>
      <c r="H310" s="18"/>
      <c r="I310" s="18"/>
      <c r="J310" s="18"/>
      <c r="K310" s="33"/>
      <c r="L310" s="3"/>
      <c r="M310" s="3"/>
      <c r="N310" s="3"/>
      <c r="O310" s="3"/>
      <c r="P310" s="3"/>
      <c r="Q310" s="3"/>
      <c r="R310" s="3"/>
      <c r="S310" s="18"/>
      <c r="T310" s="18"/>
      <c r="U310" s="18"/>
      <c r="V310" s="18"/>
      <c r="W310" s="52"/>
    </row>
    <row r="311" spans="3:23" x14ac:dyDescent="0.2">
      <c r="C311" s="3"/>
      <c r="D311" s="100"/>
      <c r="E311" s="3"/>
      <c r="F311" s="3"/>
      <c r="G311" s="9"/>
      <c r="H311" s="18"/>
      <c r="I311" s="18"/>
      <c r="J311" s="18"/>
      <c r="K311" s="33"/>
      <c r="L311" s="3"/>
      <c r="M311" s="3"/>
      <c r="N311" s="3"/>
      <c r="O311" s="3"/>
      <c r="P311" s="3"/>
      <c r="Q311" s="3"/>
      <c r="R311" s="3"/>
      <c r="S311" s="18"/>
      <c r="T311" s="18"/>
      <c r="U311" s="18"/>
      <c r="V311" s="18"/>
      <c r="W311" s="52"/>
    </row>
    <row r="312" spans="3:23" x14ac:dyDescent="0.2">
      <c r="C312" s="3"/>
      <c r="D312" s="100"/>
      <c r="E312" s="3"/>
      <c r="F312" s="3"/>
      <c r="G312" s="9"/>
      <c r="H312" s="18"/>
      <c r="I312" s="18"/>
      <c r="J312" s="18"/>
      <c r="K312" s="33"/>
      <c r="L312" s="3"/>
      <c r="M312" s="3"/>
      <c r="N312" s="3"/>
      <c r="O312" s="3"/>
      <c r="P312" s="3"/>
      <c r="Q312" s="3"/>
      <c r="R312" s="3"/>
      <c r="S312" s="18"/>
      <c r="T312" s="18"/>
      <c r="U312" s="18"/>
      <c r="V312" s="18"/>
      <c r="W312" s="52"/>
    </row>
    <row r="313" spans="3:23" x14ac:dyDescent="0.2">
      <c r="C313" s="3"/>
      <c r="D313" s="100"/>
      <c r="E313" s="3"/>
      <c r="F313" s="3"/>
      <c r="G313" s="9"/>
      <c r="H313" s="18"/>
      <c r="I313" s="18"/>
      <c r="J313" s="18"/>
      <c r="K313" s="33"/>
      <c r="L313" s="3"/>
      <c r="M313" s="3"/>
      <c r="N313" s="3"/>
      <c r="O313" s="3"/>
      <c r="P313" s="3"/>
      <c r="Q313" s="3"/>
      <c r="R313" s="3"/>
      <c r="S313" s="18"/>
      <c r="T313" s="18"/>
      <c r="U313" s="18"/>
      <c r="V313" s="18"/>
      <c r="W313" s="52"/>
    </row>
    <row r="314" spans="3:23" x14ac:dyDescent="0.2">
      <c r="C314" s="3"/>
      <c r="D314" s="100"/>
      <c r="E314" s="3"/>
      <c r="F314" s="3"/>
      <c r="G314" s="9"/>
      <c r="H314" s="18"/>
      <c r="I314" s="18"/>
      <c r="J314" s="18"/>
      <c r="K314" s="33"/>
      <c r="L314" s="3"/>
      <c r="M314" s="3"/>
      <c r="N314" s="3"/>
      <c r="O314" s="3"/>
      <c r="P314" s="3"/>
      <c r="Q314" s="3"/>
      <c r="R314" s="3"/>
      <c r="S314" s="18"/>
      <c r="T314" s="18"/>
      <c r="U314" s="18"/>
      <c r="V314" s="18"/>
      <c r="W314" s="52"/>
    </row>
    <row r="315" spans="3:23" x14ac:dyDescent="0.2">
      <c r="C315" s="3"/>
      <c r="D315" s="100"/>
      <c r="E315" s="3"/>
      <c r="F315" s="3"/>
      <c r="G315" s="9"/>
      <c r="H315" s="18"/>
      <c r="I315" s="18"/>
      <c r="J315" s="18"/>
      <c r="K315" s="33"/>
      <c r="L315" s="3"/>
      <c r="M315" s="3"/>
      <c r="N315" s="3"/>
      <c r="O315" s="3"/>
      <c r="P315" s="3"/>
      <c r="Q315" s="3"/>
      <c r="R315" s="3"/>
      <c r="S315" s="18"/>
      <c r="T315" s="18"/>
      <c r="U315" s="18"/>
      <c r="V315" s="18"/>
      <c r="W315" s="52"/>
    </row>
    <row r="316" spans="3:23" x14ac:dyDescent="0.2">
      <c r="C316" s="3"/>
      <c r="D316" s="100"/>
      <c r="E316" s="3"/>
      <c r="F316" s="3"/>
      <c r="G316" s="9"/>
      <c r="H316" s="18"/>
      <c r="I316" s="18"/>
      <c r="J316" s="18"/>
      <c r="K316" s="33"/>
      <c r="L316" s="3"/>
      <c r="M316" s="3"/>
      <c r="N316" s="3"/>
      <c r="O316" s="3"/>
      <c r="P316" s="3"/>
      <c r="Q316" s="3"/>
      <c r="R316" s="3"/>
      <c r="S316" s="18"/>
      <c r="T316" s="18"/>
      <c r="U316" s="18"/>
      <c r="V316" s="18"/>
      <c r="W316" s="52"/>
    </row>
    <row r="317" spans="3:23" x14ac:dyDescent="0.2">
      <c r="C317" s="3"/>
      <c r="D317" s="100"/>
      <c r="E317" s="3"/>
      <c r="F317" s="3"/>
      <c r="G317" s="9"/>
      <c r="H317" s="18"/>
      <c r="I317" s="18"/>
      <c r="J317" s="18"/>
      <c r="K317" s="33"/>
      <c r="L317" s="3"/>
      <c r="M317" s="3"/>
      <c r="N317" s="3"/>
      <c r="O317" s="3"/>
      <c r="P317" s="3"/>
      <c r="Q317" s="3"/>
      <c r="R317" s="3"/>
      <c r="S317" s="18"/>
      <c r="T317" s="18"/>
      <c r="U317" s="18"/>
      <c r="V317" s="18"/>
      <c r="W317" s="52"/>
    </row>
    <row r="318" spans="3:23" x14ac:dyDescent="0.2">
      <c r="C318" s="3"/>
      <c r="D318" s="100"/>
      <c r="E318" s="3"/>
      <c r="F318" s="3"/>
      <c r="G318" s="9"/>
      <c r="H318" s="18"/>
      <c r="I318" s="18"/>
      <c r="J318" s="18"/>
      <c r="K318" s="33"/>
      <c r="L318" s="3"/>
      <c r="M318" s="3"/>
      <c r="N318" s="3"/>
      <c r="O318" s="3"/>
      <c r="P318" s="3"/>
      <c r="Q318" s="3"/>
      <c r="R318" s="3"/>
      <c r="S318" s="18"/>
      <c r="T318" s="18"/>
      <c r="U318" s="18"/>
      <c r="V318" s="18"/>
      <c r="W318" s="52"/>
    </row>
    <row r="319" spans="3:23" x14ac:dyDescent="0.2">
      <c r="C319" s="3"/>
      <c r="D319" s="100"/>
      <c r="E319" s="3"/>
      <c r="F319" s="3"/>
      <c r="G319" s="9"/>
      <c r="H319" s="18"/>
      <c r="I319" s="18"/>
      <c r="J319" s="18"/>
      <c r="K319" s="33"/>
      <c r="L319" s="3"/>
      <c r="M319" s="3"/>
      <c r="N319" s="3"/>
      <c r="O319" s="3"/>
      <c r="P319" s="3"/>
      <c r="Q319" s="3"/>
      <c r="R319" s="3"/>
      <c r="S319" s="18"/>
      <c r="T319" s="18"/>
      <c r="U319" s="18"/>
      <c r="V319" s="18"/>
      <c r="W319" s="52"/>
    </row>
    <row r="320" spans="3:23" x14ac:dyDescent="0.2">
      <c r="C320" s="3"/>
      <c r="D320" s="100"/>
      <c r="E320" s="3"/>
      <c r="F320" s="3"/>
      <c r="G320" s="9"/>
      <c r="H320" s="18"/>
      <c r="I320" s="18"/>
      <c r="J320" s="18"/>
      <c r="K320" s="33"/>
      <c r="L320" s="3"/>
      <c r="M320" s="3"/>
      <c r="N320" s="3"/>
      <c r="O320" s="3"/>
      <c r="P320" s="3"/>
      <c r="Q320" s="3"/>
      <c r="R320" s="3"/>
      <c r="S320" s="18"/>
      <c r="T320" s="18"/>
      <c r="U320" s="18"/>
      <c r="V320" s="18"/>
      <c r="W320" s="52"/>
    </row>
    <row r="321" spans="3:23" x14ac:dyDescent="0.2">
      <c r="C321" s="3"/>
      <c r="D321" s="100"/>
      <c r="E321" s="3"/>
      <c r="F321" s="3"/>
      <c r="G321" s="9"/>
      <c r="H321" s="18"/>
      <c r="I321" s="18"/>
      <c r="J321" s="18"/>
      <c r="K321" s="33"/>
      <c r="L321" s="3"/>
      <c r="M321" s="3"/>
      <c r="N321" s="3"/>
      <c r="O321" s="3"/>
      <c r="P321" s="3"/>
      <c r="Q321" s="3"/>
      <c r="R321" s="3"/>
      <c r="S321" s="18"/>
      <c r="T321" s="18"/>
      <c r="U321" s="18"/>
      <c r="V321" s="18"/>
      <c r="W321" s="52"/>
    </row>
    <row r="322" spans="3:23" x14ac:dyDescent="0.2">
      <c r="C322" s="3"/>
      <c r="D322" s="100"/>
      <c r="E322" s="3"/>
      <c r="F322" s="3"/>
      <c r="G322" s="9"/>
      <c r="H322" s="18"/>
      <c r="I322" s="18"/>
      <c r="J322" s="18"/>
      <c r="K322" s="33"/>
      <c r="L322" s="3"/>
      <c r="M322" s="3"/>
      <c r="N322" s="3"/>
      <c r="O322" s="3"/>
      <c r="P322" s="3"/>
      <c r="Q322" s="3"/>
      <c r="R322" s="3"/>
      <c r="S322" s="18"/>
      <c r="T322" s="18"/>
      <c r="U322" s="18"/>
      <c r="V322" s="18"/>
      <c r="W322" s="52"/>
    </row>
    <row r="323" spans="3:23" x14ac:dyDescent="0.2">
      <c r="C323" s="3"/>
      <c r="D323" s="100"/>
      <c r="E323" s="3"/>
      <c r="F323" s="3"/>
      <c r="G323" s="9"/>
      <c r="H323" s="18"/>
      <c r="I323" s="18"/>
      <c r="J323" s="18"/>
      <c r="K323" s="33"/>
      <c r="L323" s="3"/>
      <c r="M323" s="3"/>
      <c r="N323" s="3"/>
      <c r="O323" s="3"/>
      <c r="P323" s="3"/>
      <c r="Q323" s="3"/>
      <c r="R323" s="3"/>
      <c r="S323" s="18"/>
      <c r="T323" s="18"/>
      <c r="U323" s="18"/>
      <c r="V323" s="18"/>
      <c r="W323" s="52"/>
    </row>
    <row r="324" spans="3:23" x14ac:dyDescent="0.2">
      <c r="C324" s="3"/>
      <c r="D324" s="100"/>
      <c r="E324" s="3"/>
      <c r="F324" s="3"/>
      <c r="G324" s="9"/>
      <c r="H324" s="18"/>
      <c r="I324" s="18"/>
      <c r="J324" s="18"/>
      <c r="K324" s="33"/>
      <c r="L324" s="3"/>
      <c r="M324" s="3"/>
      <c r="N324" s="3"/>
      <c r="O324" s="3"/>
      <c r="P324" s="3"/>
      <c r="Q324" s="3"/>
      <c r="R324" s="3"/>
      <c r="S324" s="18"/>
      <c r="T324" s="18"/>
      <c r="U324" s="18"/>
      <c r="V324" s="18"/>
      <c r="W324" s="52"/>
    </row>
    <row r="325" spans="3:23" x14ac:dyDescent="0.2">
      <c r="C325" s="3"/>
      <c r="D325" s="100"/>
      <c r="E325" s="3"/>
      <c r="F325" s="3"/>
      <c r="G325" s="9"/>
      <c r="H325" s="18"/>
      <c r="I325" s="18"/>
      <c r="J325" s="18"/>
      <c r="K325" s="33"/>
      <c r="L325" s="3"/>
      <c r="M325" s="3"/>
      <c r="N325" s="3"/>
      <c r="O325" s="3"/>
      <c r="P325" s="3"/>
      <c r="Q325" s="3"/>
      <c r="R325" s="3"/>
      <c r="S325" s="18"/>
      <c r="T325" s="18"/>
      <c r="U325" s="18"/>
      <c r="V325" s="18"/>
      <c r="W325" s="52"/>
    </row>
    <row r="326" spans="3:23" x14ac:dyDescent="0.2">
      <c r="C326" s="3"/>
      <c r="D326" s="100"/>
      <c r="E326" s="3"/>
      <c r="F326" s="3"/>
      <c r="G326" s="9"/>
      <c r="H326" s="18"/>
      <c r="I326" s="18"/>
      <c r="J326" s="18"/>
      <c r="K326" s="33"/>
      <c r="L326" s="3"/>
      <c r="M326" s="3"/>
      <c r="N326" s="3"/>
      <c r="O326" s="3"/>
      <c r="P326" s="3"/>
      <c r="Q326" s="3"/>
      <c r="R326" s="3"/>
      <c r="S326" s="18"/>
      <c r="T326" s="18"/>
      <c r="U326" s="18"/>
      <c r="V326" s="18"/>
      <c r="W326" s="52"/>
    </row>
    <row r="327" spans="3:23" x14ac:dyDescent="0.2">
      <c r="C327" s="3"/>
      <c r="D327" s="100"/>
      <c r="E327" s="3"/>
      <c r="F327" s="3"/>
      <c r="G327" s="9"/>
      <c r="H327" s="18"/>
      <c r="I327" s="18"/>
      <c r="J327" s="18"/>
      <c r="K327" s="33"/>
      <c r="L327" s="3"/>
      <c r="M327" s="3"/>
      <c r="N327" s="3"/>
      <c r="O327" s="3"/>
      <c r="P327" s="3"/>
      <c r="Q327" s="3"/>
      <c r="R327" s="3"/>
      <c r="S327" s="18"/>
      <c r="T327" s="18"/>
      <c r="U327" s="18"/>
      <c r="V327" s="18"/>
      <c r="W327" s="52"/>
    </row>
    <row r="328" spans="3:23" x14ac:dyDescent="0.2">
      <c r="C328" s="3"/>
      <c r="D328" s="100"/>
      <c r="E328" s="3"/>
      <c r="F328" s="3"/>
      <c r="G328" s="9"/>
      <c r="H328" s="18"/>
      <c r="I328" s="18"/>
      <c r="J328" s="18"/>
      <c r="K328" s="33"/>
      <c r="L328" s="3"/>
      <c r="M328" s="3"/>
      <c r="N328" s="3"/>
      <c r="O328" s="3"/>
      <c r="P328" s="3"/>
      <c r="Q328" s="3"/>
      <c r="R328" s="3"/>
      <c r="S328" s="18"/>
      <c r="T328" s="18"/>
      <c r="U328" s="18"/>
      <c r="V328" s="18"/>
      <c r="W328" s="52"/>
    </row>
    <row r="329" spans="3:23" x14ac:dyDescent="0.2">
      <c r="C329" s="3"/>
      <c r="D329" s="100"/>
      <c r="E329" s="3"/>
      <c r="F329" s="3"/>
      <c r="G329" s="9"/>
      <c r="H329" s="18"/>
      <c r="I329" s="18"/>
      <c r="J329" s="18"/>
      <c r="K329" s="33"/>
      <c r="L329" s="3"/>
      <c r="M329" s="3"/>
      <c r="N329" s="3"/>
      <c r="O329" s="3"/>
      <c r="P329" s="3"/>
      <c r="Q329" s="3"/>
      <c r="R329" s="3"/>
      <c r="S329" s="18"/>
      <c r="T329" s="18"/>
      <c r="U329" s="18"/>
      <c r="V329" s="18"/>
      <c r="W329" s="52"/>
    </row>
    <row r="330" spans="3:23" x14ac:dyDescent="0.2">
      <c r="C330" s="3"/>
      <c r="D330" s="100"/>
      <c r="E330" s="3"/>
      <c r="F330" s="3"/>
      <c r="G330" s="9"/>
      <c r="H330" s="18"/>
      <c r="I330" s="18"/>
      <c r="J330" s="18"/>
      <c r="K330" s="33"/>
      <c r="L330" s="3"/>
      <c r="M330" s="3"/>
      <c r="N330" s="3"/>
      <c r="O330" s="3"/>
      <c r="P330" s="3"/>
      <c r="Q330" s="3"/>
      <c r="R330" s="3"/>
      <c r="S330" s="18"/>
      <c r="T330" s="18"/>
      <c r="U330" s="18"/>
      <c r="V330" s="18"/>
      <c r="W330" s="52"/>
    </row>
    <row r="331" spans="3:23" x14ac:dyDescent="0.2">
      <c r="C331" s="3"/>
      <c r="D331" s="100"/>
      <c r="E331" s="3"/>
      <c r="F331" s="3"/>
      <c r="G331" s="9"/>
      <c r="H331" s="18"/>
      <c r="I331" s="18"/>
      <c r="J331" s="18"/>
      <c r="K331" s="33"/>
      <c r="L331" s="3"/>
      <c r="M331" s="3"/>
      <c r="N331" s="3"/>
      <c r="O331" s="3"/>
      <c r="P331" s="3"/>
      <c r="Q331" s="3"/>
      <c r="R331" s="3"/>
      <c r="S331" s="18"/>
      <c r="T331" s="18"/>
      <c r="U331" s="18"/>
      <c r="V331" s="18"/>
      <c r="W331" s="52"/>
    </row>
    <row r="332" spans="3:23" x14ac:dyDescent="0.2">
      <c r="C332" s="3"/>
      <c r="D332" s="100"/>
      <c r="E332" s="3"/>
      <c r="F332" s="3"/>
      <c r="G332" s="9"/>
      <c r="H332" s="18"/>
      <c r="I332" s="18"/>
      <c r="J332" s="18"/>
      <c r="K332" s="33"/>
      <c r="L332" s="3"/>
      <c r="M332" s="3"/>
      <c r="N332" s="3"/>
      <c r="O332" s="3"/>
      <c r="P332" s="3"/>
      <c r="Q332" s="3"/>
      <c r="R332" s="3"/>
      <c r="S332" s="18"/>
      <c r="T332" s="18"/>
      <c r="U332" s="18"/>
      <c r="V332" s="18"/>
      <c r="W332" s="52"/>
    </row>
    <row r="333" spans="3:23" x14ac:dyDescent="0.2">
      <c r="C333" s="3"/>
      <c r="D333" s="100"/>
      <c r="E333" s="3"/>
      <c r="F333" s="3"/>
      <c r="G333" s="9"/>
      <c r="H333" s="18"/>
      <c r="I333" s="18"/>
      <c r="J333" s="18"/>
      <c r="K333" s="33"/>
      <c r="L333" s="3"/>
      <c r="M333" s="3"/>
      <c r="N333" s="3"/>
      <c r="O333" s="3"/>
      <c r="P333" s="3"/>
      <c r="Q333" s="3"/>
      <c r="R333" s="3"/>
      <c r="S333" s="18"/>
      <c r="T333" s="18"/>
      <c r="U333" s="18"/>
      <c r="V333" s="18"/>
      <c r="W333" s="52"/>
    </row>
    <row r="334" spans="3:23" x14ac:dyDescent="0.2">
      <c r="C334" s="3"/>
      <c r="D334" s="100"/>
      <c r="E334" s="3"/>
      <c r="F334" s="3"/>
      <c r="G334" s="9"/>
      <c r="H334" s="18"/>
      <c r="I334" s="18"/>
      <c r="J334" s="18"/>
      <c r="K334" s="33"/>
      <c r="L334" s="3"/>
      <c r="M334" s="3"/>
      <c r="N334" s="3"/>
      <c r="O334" s="3"/>
      <c r="P334" s="3"/>
      <c r="Q334" s="3"/>
      <c r="R334" s="3"/>
      <c r="S334" s="18"/>
      <c r="T334" s="18"/>
      <c r="U334" s="18"/>
      <c r="V334" s="18"/>
      <c r="W334" s="52"/>
    </row>
    <row r="335" spans="3:23" x14ac:dyDescent="0.2">
      <c r="C335" s="3"/>
      <c r="D335" s="100"/>
      <c r="E335" s="3"/>
      <c r="F335" s="3"/>
      <c r="G335" s="9"/>
      <c r="H335" s="18"/>
      <c r="I335" s="18"/>
      <c r="J335" s="18"/>
      <c r="K335" s="33"/>
      <c r="L335" s="3"/>
      <c r="M335" s="3"/>
      <c r="N335" s="3"/>
      <c r="O335" s="3"/>
      <c r="P335" s="3"/>
      <c r="Q335" s="3"/>
      <c r="R335" s="3"/>
      <c r="S335" s="18"/>
      <c r="T335" s="18"/>
      <c r="U335" s="18"/>
      <c r="V335" s="18"/>
      <c r="W335" s="52"/>
    </row>
    <row r="336" spans="3:23" x14ac:dyDescent="0.2">
      <c r="C336" s="3"/>
      <c r="D336" s="100"/>
      <c r="E336" s="3"/>
      <c r="F336" s="3"/>
      <c r="G336" s="9"/>
      <c r="H336" s="18"/>
      <c r="I336" s="18"/>
      <c r="J336" s="18"/>
      <c r="K336" s="33"/>
      <c r="L336" s="3"/>
      <c r="M336" s="3"/>
      <c r="N336" s="3"/>
      <c r="O336" s="3"/>
      <c r="P336" s="3"/>
      <c r="Q336" s="3"/>
      <c r="R336" s="3"/>
      <c r="S336" s="18"/>
      <c r="T336" s="18"/>
      <c r="U336" s="18"/>
      <c r="V336" s="18"/>
      <c r="W336" s="52"/>
    </row>
    <row r="337" spans="3:23" x14ac:dyDescent="0.2">
      <c r="C337" s="3"/>
      <c r="D337" s="100"/>
      <c r="E337" s="3"/>
      <c r="F337" s="3"/>
      <c r="G337" s="9"/>
      <c r="H337" s="18"/>
      <c r="I337" s="18"/>
      <c r="J337" s="18"/>
      <c r="K337" s="33"/>
      <c r="L337" s="3"/>
      <c r="M337" s="3"/>
      <c r="N337" s="3"/>
      <c r="O337" s="3"/>
      <c r="P337" s="3"/>
      <c r="Q337" s="3"/>
      <c r="R337" s="3"/>
      <c r="S337" s="18"/>
      <c r="T337" s="18"/>
      <c r="U337" s="18"/>
      <c r="V337" s="18"/>
      <c r="W337" s="52"/>
    </row>
    <row r="338" spans="3:23" x14ac:dyDescent="0.2">
      <c r="C338" s="3"/>
      <c r="D338" s="100"/>
      <c r="E338" s="3"/>
      <c r="F338" s="3"/>
      <c r="G338" s="9"/>
      <c r="H338" s="18"/>
      <c r="I338" s="18"/>
      <c r="J338" s="18"/>
      <c r="K338" s="33"/>
      <c r="L338" s="3"/>
      <c r="M338" s="3"/>
      <c r="N338" s="3"/>
      <c r="O338" s="3"/>
      <c r="P338" s="3"/>
      <c r="Q338" s="3"/>
      <c r="R338" s="3"/>
      <c r="S338" s="18"/>
      <c r="T338" s="18"/>
      <c r="U338" s="18"/>
      <c r="V338" s="18"/>
      <c r="W338" s="52"/>
    </row>
    <row r="339" spans="3:23" x14ac:dyDescent="0.2">
      <c r="C339" s="3"/>
      <c r="D339" s="100"/>
      <c r="E339" s="3"/>
      <c r="F339" s="3"/>
      <c r="G339" s="9"/>
      <c r="H339" s="18"/>
      <c r="I339" s="18"/>
      <c r="J339" s="18"/>
      <c r="K339" s="33"/>
      <c r="L339" s="3"/>
      <c r="M339" s="3"/>
      <c r="N339" s="3"/>
      <c r="O339" s="3"/>
      <c r="P339" s="3"/>
      <c r="Q339" s="3"/>
      <c r="R339" s="3"/>
      <c r="S339" s="18"/>
      <c r="T339" s="18"/>
      <c r="U339" s="18"/>
      <c r="V339" s="18"/>
      <c r="W339" s="52"/>
    </row>
    <row r="340" spans="3:23" x14ac:dyDescent="0.2">
      <c r="C340" s="3"/>
      <c r="D340" s="100"/>
      <c r="E340" s="3"/>
      <c r="F340" s="3"/>
      <c r="G340" s="9"/>
      <c r="H340" s="18"/>
      <c r="I340" s="18"/>
      <c r="J340" s="18"/>
      <c r="K340" s="33"/>
      <c r="L340" s="3"/>
      <c r="M340" s="3"/>
      <c r="N340" s="3"/>
      <c r="O340" s="3"/>
      <c r="P340" s="3"/>
      <c r="Q340" s="3"/>
      <c r="R340" s="3"/>
      <c r="S340" s="18"/>
      <c r="T340" s="18"/>
      <c r="U340" s="18"/>
      <c r="V340" s="18"/>
      <c r="W340" s="52"/>
    </row>
    <row r="341" spans="3:23" x14ac:dyDescent="0.2">
      <c r="C341" s="3"/>
      <c r="D341" s="100"/>
      <c r="E341" s="3"/>
      <c r="F341" s="3"/>
      <c r="G341" s="9"/>
      <c r="H341" s="18"/>
      <c r="I341" s="18"/>
      <c r="J341" s="18"/>
      <c r="K341" s="33"/>
      <c r="L341" s="3"/>
      <c r="M341" s="3"/>
      <c r="N341" s="3"/>
      <c r="O341" s="3"/>
      <c r="P341" s="3"/>
      <c r="Q341" s="3"/>
      <c r="R341" s="3"/>
      <c r="S341" s="18"/>
      <c r="T341" s="18"/>
      <c r="U341" s="18"/>
      <c r="V341" s="18"/>
      <c r="W341" s="52"/>
    </row>
    <row r="342" spans="3:23" x14ac:dyDescent="0.2">
      <c r="C342" s="3"/>
      <c r="D342" s="100"/>
      <c r="E342" s="3"/>
      <c r="F342" s="3"/>
      <c r="G342" s="9"/>
      <c r="H342" s="18"/>
      <c r="I342" s="18"/>
      <c r="J342" s="18"/>
      <c r="K342" s="33"/>
      <c r="L342" s="3"/>
      <c r="M342" s="3"/>
      <c r="N342" s="3"/>
      <c r="O342" s="3"/>
      <c r="P342" s="3"/>
      <c r="Q342" s="3"/>
      <c r="R342" s="3"/>
      <c r="S342" s="18"/>
      <c r="T342" s="18"/>
      <c r="U342" s="18"/>
      <c r="V342" s="18"/>
      <c r="W342" s="52"/>
    </row>
    <row r="343" spans="3:23" x14ac:dyDescent="0.2">
      <c r="C343" s="3"/>
      <c r="D343" s="100"/>
      <c r="E343" s="3"/>
      <c r="F343" s="3"/>
      <c r="G343" s="9"/>
      <c r="H343" s="18"/>
      <c r="I343" s="18"/>
      <c r="J343" s="18"/>
      <c r="K343" s="33"/>
      <c r="L343" s="3"/>
      <c r="M343" s="3"/>
      <c r="N343" s="3"/>
      <c r="O343" s="3"/>
      <c r="P343" s="3"/>
      <c r="Q343" s="3"/>
      <c r="R343" s="3"/>
      <c r="S343" s="18"/>
      <c r="T343" s="18"/>
      <c r="U343" s="18"/>
      <c r="V343" s="18"/>
      <c r="W343" s="52"/>
    </row>
    <row r="344" spans="3:23" x14ac:dyDescent="0.2">
      <c r="C344" s="3"/>
      <c r="D344" s="100"/>
      <c r="E344" s="3"/>
      <c r="F344" s="3"/>
      <c r="G344" s="9"/>
      <c r="H344" s="18"/>
      <c r="I344" s="18"/>
      <c r="J344" s="18"/>
      <c r="K344" s="33"/>
      <c r="L344" s="3"/>
      <c r="M344" s="3"/>
      <c r="N344" s="3"/>
      <c r="O344" s="3"/>
      <c r="P344" s="3"/>
      <c r="Q344" s="3"/>
      <c r="R344" s="3"/>
      <c r="S344" s="18"/>
      <c r="T344" s="18"/>
      <c r="U344" s="18"/>
      <c r="V344" s="18"/>
      <c r="W344" s="52"/>
    </row>
    <row r="345" spans="3:23" x14ac:dyDescent="0.2">
      <c r="C345" s="3"/>
      <c r="D345" s="100"/>
      <c r="E345" s="3"/>
      <c r="F345" s="3"/>
      <c r="G345" s="9"/>
      <c r="H345" s="18"/>
      <c r="I345" s="18"/>
      <c r="J345" s="18"/>
      <c r="K345" s="33"/>
      <c r="L345" s="3"/>
      <c r="M345" s="3"/>
      <c r="N345" s="3"/>
      <c r="O345" s="3"/>
      <c r="P345" s="3"/>
      <c r="Q345" s="3"/>
      <c r="R345" s="3"/>
      <c r="S345" s="18"/>
      <c r="T345" s="18"/>
      <c r="U345" s="18"/>
      <c r="V345" s="18"/>
      <c r="W345" s="52"/>
    </row>
    <row r="346" spans="3:23" x14ac:dyDescent="0.2">
      <c r="C346" s="3"/>
      <c r="D346" s="100"/>
      <c r="E346" s="3"/>
      <c r="F346" s="3"/>
      <c r="G346" s="9"/>
      <c r="H346" s="18"/>
      <c r="I346" s="18"/>
      <c r="J346" s="18"/>
      <c r="K346" s="33"/>
      <c r="L346" s="3"/>
      <c r="M346" s="3"/>
      <c r="N346" s="3"/>
      <c r="O346" s="3"/>
      <c r="P346" s="3"/>
      <c r="Q346" s="3"/>
      <c r="R346" s="3"/>
      <c r="S346" s="18"/>
      <c r="T346" s="18"/>
      <c r="U346" s="18"/>
      <c r="V346" s="18"/>
      <c r="W346" s="52"/>
    </row>
    <row r="347" spans="3:23" x14ac:dyDescent="0.2">
      <c r="C347" s="3"/>
      <c r="D347" s="100"/>
      <c r="E347" s="3"/>
      <c r="F347" s="3"/>
      <c r="G347" s="9"/>
      <c r="H347" s="18"/>
      <c r="I347" s="18"/>
      <c r="J347" s="18"/>
      <c r="K347" s="33"/>
      <c r="L347" s="3"/>
      <c r="M347" s="3"/>
      <c r="N347" s="3"/>
      <c r="O347" s="3"/>
      <c r="P347" s="3"/>
      <c r="Q347" s="3"/>
      <c r="R347" s="3"/>
      <c r="S347" s="18"/>
      <c r="T347" s="18"/>
      <c r="U347" s="18"/>
      <c r="V347" s="18"/>
      <c r="W347" s="52"/>
    </row>
    <row r="348" spans="3:23" x14ac:dyDescent="0.2">
      <c r="C348" s="3"/>
      <c r="D348" s="100"/>
      <c r="E348" s="3"/>
      <c r="F348" s="3"/>
      <c r="G348" s="9"/>
      <c r="H348" s="18"/>
      <c r="I348" s="18"/>
      <c r="J348" s="18"/>
      <c r="K348" s="33"/>
      <c r="L348" s="3"/>
      <c r="M348" s="3"/>
      <c r="N348" s="3"/>
      <c r="O348" s="3"/>
      <c r="P348" s="3"/>
      <c r="Q348" s="3"/>
      <c r="R348" s="3"/>
      <c r="S348" s="18"/>
      <c r="T348" s="18"/>
      <c r="U348" s="18"/>
      <c r="V348" s="18"/>
      <c r="W348" s="52"/>
    </row>
    <row r="349" spans="3:23" x14ac:dyDescent="0.2">
      <c r="C349" s="3"/>
      <c r="D349" s="100"/>
      <c r="E349" s="3"/>
      <c r="F349" s="3"/>
      <c r="G349" s="9"/>
      <c r="H349" s="18"/>
      <c r="I349" s="18"/>
      <c r="J349" s="18"/>
      <c r="K349" s="33"/>
      <c r="L349" s="3"/>
      <c r="M349" s="3"/>
      <c r="N349" s="3"/>
      <c r="O349" s="3"/>
      <c r="P349" s="3"/>
      <c r="Q349" s="3"/>
      <c r="R349" s="3"/>
      <c r="S349" s="18"/>
      <c r="T349" s="18"/>
      <c r="U349" s="18"/>
      <c r="V349" s="18"/>
      <c r="W349" s="52"/>
    </row>
    <row r="350" spans="3:23" x14ac:dyDescent="0.2">
      <c r="C350" s="3"/>
      <c r="D350" s="100"/>
      <c r="E350" s="3"/>
      <c r="F350" s="3"/>
      <c r="G350" s="9"/>
      <c r="H350" s="18"/>
      <c r="I350" s="18"/>
      <c r="J350" s="18"/>
      <c r="K350" s="33"/>
      <c r="L350" s="3"/>
      <c r="M350" s="3"/>
      <c r="N350" s="3"/>
      <c r="O350" s="3"/>
      <c r="P350" s="3"/>
      <c r="Q350" s="3"/>
      <c r="R350" s="3"/>
      <c r="S350" s="18"/>
      <c r="T350" s="18"/>
      <c r="U350" s="18"/>
      <c r="V350" s="18"/>
      <c r="W350" s="52"/>
    </row>
    <row r="351" spans="3:23" x14ac:dyDescent="0.2">
      <c r="C351" s="3"/>
      <c r="D351" s="100"/>
      <c r="E351" s="3"/>
      <c r="F351" s="3"/>
      <c r="G351" s="9"/>
      <c r="H351" s="18"/>
      <c r="I351" s="18"/>
      <c r="J351" s="18"/>
      <c r="K351" s="33"/>
      <c r="L351" s="3"/>
      <c r="M351" s="3"/>
      <c r="N351" s="3"/>
      <c r="O351" s="3"/>
      <c r="P351" s="3"/>
      <c r="Q351" s="3"/>
      <c r="R351" s="3"/>
      <c r="S351" s="18"/>
      <c r="T351" s="18"/>
      <c r="U351" s="18"/>
      <c r="V351" s="18"/>
      <c r="W351" s="52"/>
    </row>
    <row r="352" spans="3:23" x14ac:dyDescent="0.2">
      <c r="C352" s="3"/>
      <c r="D352" s="100"/>
      <c r="E352" s="3"/>
      <c r="F352" s="3"/>
      <c r="G352" s="9"/>
      <c r="H352" s="18"/>
      <c r="I352" s="18"/>
      <c r="J352" s="18"/>
      <c r="K352" s="33"/>
      <c r="L352" s="3"/>
      <c r="M352" s="3"/>
      <c r="N352" s="3"/>
      <c r="O352" s="3"/>
      <c r="P352" s="3"/>
      <c r="Q352" s="3"/>
      <c r="R352" s="3"/>
      <c r="S352" s="18"/>
      <c r="T352" s="18"/>
      <c r="U352" s="18"/>
      <c r="V352" s="18"/>
      <c r="W352" s="52"/>
    </row>
    <row r="353" spans="3:23" x14ac:dyDescent="0.2">
      <c r="C353" s="3"/>
      <c r="D353" s="100"/>
      <c r="E353" s="3"/>
      <c r="F353" s="3"/>
      <c r="G353" s="9"/>
      <c r="H353" s="18"/>
      <c r="I353" s="18"/>
      <c r="J353" s="18"/>
      <c r="K353" s="33"/>
      <c r="L353" s="3"/>
      <c r="M353" s="3"/>
      <c r="N353" s="3"/>
      <c r="O353" s="3"/>
      <c r="P353" s="3"/>
      <c r="Q353" s="3"/>
      <c r="R353" s="3"/>
      <c r="S353" s="18"/>
      <c r="T353" s="18"/>
      <c r="U353" s="18"/>
      <c r="V353" s="18"/>
      <c r="W353" s="52"/>
    </row>
    <row r="354" spans="3:23" x14ac:dyDescent="0.2">
      <c r="C354" s="3"/>
      <c r="D354" s="100"/>
      <c r="E354" s="3"/>
      <c r="F354" s="3"/>
      <c r="G354" s="9"/>
      <c r="H354" s="18"/>
      <c r="I354" s="18"/>
      <c r="J354" s="18"/>
      <c r="K354" s="33"/>
      <c r="L354" s="3"/>
      <c r="M354" s="3"/>
      <c r="N354" s="3"/>
      <c r="O354" s="3"/>
      <c r="P354" s="3"/>
      <c r="Q354" s="3"/>
      <c r="R354" s="3"/>
      <c r="S354" s="18"/>
      <c r="T354" s="18"/>
      <c r="U354" s="18"/>
      <c r="V354" s="18"/>
      <c r="W354" s="52"/>
    </row>
    <row r="355" spans="3:23" x14ac:dyDescent="0.2">
      <c r="C355" s="3"/>
      <c r="D355" s="100"/>
      <c r="E355" s="3"/>
      <c r="F355" s="3"/>
      <c r="G355" s="9"/>
      <c r="H355" s="18"/>
      <c r="I355" s="18"/>
      <c r="J355" s="18"/>
      <c r="K355" s="33"/>
      <c r="L355" s="3"/>
      <c r="M355" s="3"/>
      <c r="N355" s="3"/>
      <c r="O355" s="3"/>
      <c r="P355" s="3"/>
      <c r="Q355" s="3"/>
      <c r="R355" s="3"/>
      <c r="S355" s="18"/>
      <c r="T355" s="18"/>
      <c r="U355" s="18"/>
      <c r="V355" s="18"/>
      <c r="W355" s="52"/>
    </row>
    <row r="356" spans="3:23" x14ac:dyDescent="0.2">
      <c r="C356" s="3"/>
      <c r="D356" s="100"/>
      <c r="E356" s="3"/>
      <c r="F356" s="3"/>
      <c r="G356" s="9"/>
      <c r="H356" s="18"/>
      <c r="I356" s="18"/>
      <c r="J356" s="18"/>
      <c r="K356" s="33"/>
      <c r="L356" s="3"/>
      <c r="M356" s="3"/>
      <c r="N356" s="3"/>
      <c r="O356" s="3"/>
      <c r="P356" s="3"/>
      <c r="Q356" s="3"/>
      <c r="R356" s="3"/>
      <c r="S356" s="18"/>
      <c r="T356" s="18"/>
      <c r="U356" s="18"/>
      <c r="V356" s="18"/>
      <c r="W356" s="52"/>
    </row>
    <row r="357" spans="3:23" x14ac:dyDescent="0.2">
      <c r="C357" s="3"/>
      <c r="D357" s="100"/>
      <c r="E357" s="3"/>
      <c r="F357" s="3"/>
      <c r="G357" s="9"/>
      <c r="H357" s="18"/>
      <c r="I357" s="18"/>
      <c r="J357" s="18"/>
      <c r="K357" s="33"/>
      <c r="L357" s="3"/>
      <c r="M357" s="3"/>
      <c r="N357" s="3"/>
      <c r="O357" s="3"/>
      <c r="P357" s="3"/>
      <c r="Q357" s="3"/>
      <c r="R357" s="3"/>
      <c r="S357" s="18"/>
      <c r="T357" s="18"/>
      <c r="U357" s="18"/>
      <c r="V357" s="18"/>
      <c r="W357" s="52"/>
    </row>
    <row r="358" spans="3:23" x14ac:dyDescent="0.2">
      <c r="C358" s="3"/>
      <c r="D358" s="100"/>
      <c r="E358" s="3"/>
      <c r="F358" s="3"/>
      <c r="G358" s="9"/>
      <c r="H358" s="18"/>
      <c r="I358" s="18"/>
      <c r="J358" s="18"/>
      <c r="K358" s="33"/>
      <c r="L358" s="3"/>
      <c r="M358" s="3"/>
      <c r="N358" s="3"/>
      <c r="O358" s="3"/>
      <c r="P358" s="3"/>
      <c r="Q358" s="3"/>
      <c r="R358" s="3"/>
      <c r="S358" s="18"/>
      <c r="T358" s="18"/>
      <c r="U358" s="18"/>
      <c r="V358" s="18"/>
      <c r="W358" s="52"/>
    </row>
    <row r="359" spans="3:23" x14ac:dyDescent="0.2">
      <c r="C359" s="3"/>
      <c r="D359" s="100"/>
      <c r="E359" s="3"/>
      <c r="F359" s="3"/>
      <c r="G359" s="9"/>
      <c r="H359" s="18"/>
      <c r="I359" s="18"/>
      <c r="J359" s="18"/>
      <c r="K359" s="33"/>
      <c r="L359" s="3"/>
      <c r="M359" s="3"/>
      <c r="N359" s="3"/>
      <c r="O359" s="3"/>
      <c r="P359" s="3"/>
      <c r="Q359" s="3"/>
      <c r="R359" s="3"/>
      <c r="S359" s="18"/>
      <c r="T359" s="18"/>
      <c r="U359" s="18"/>
      <c r="V359" s="18"/>
      <c r="W359" s="52"/>
    </row>
    <row r="360" spans="3:23" x14ac:dyDescent="0.2">
      <c r="C360" s="3"/>
      <c r="D360" s="100"/>
      <c r="E360" s="3"/>
      <c r="F360" s="3"/>
      <c r="G360" s="9"/>
      <c r="H360" s="18"/>
      <c r="I360" s="18"/>
      <c r="J360" s="18"/>
      <c r="K360" s="33"/>
      <c r="L360" s="3"/>
      <c r="M360" s="3"/>
      <c r="N360" s="3"/>
      <c r="O360" s="3"/>
      <c r="P360" s="3"/>
      <c r="Q360" s="3"/>
      <c r="R360" s="3"/>
      <c r="S360" s="18"/>
      <c r="T360" s="18"/>
      <c r="U360" s="18"/>
      <c r="V360" s="18"/>
      <c r="W360" s="52"/>
    </row>
    <row r="361" spans="3:23" x14ac:dyDescent="0.2">
      <c r="C361" s="3"/>
      <c r="D361" s="100"/>
      <c r="E361" s="3"/>
      <c r="F361" s="3"/>
      <c r="G361" s="9"/>
      <c r="H361" s="18"/>
      <c r="I361" s="18"/>
      <c r="J361" s="18"/>
      <c r="K361" s="33"/>
      <c r="L361" s="3"/>
      <c r="M361" s="3"/>
      <c r="N361" s="3"/>
      <c r="O361" s="3"/>
      <c r="P361" s="3"/>
      <c r="Q361" s="3"/>
      <c r="R361" s="3"/>
      <c r="S361" s="18"/>
      <c r="T361" s="18"/>
      <c r="U361" s="18"/>
      <c r="V361" s="18"/>
      <c r="W361" s="52"/>
    </row>
    <row r="362" spans="3:23" x14ac:dyDescent="0.2">
      <c r="C362" s="3"/>
      <c r="D362" s="100"/>
      <c r="E362" s="3"/>
      <c r="F362" s="3"/>
      <c r="G362" s="9"/>
      <c r="H362" s="18"/>
      <c r="I362" s="18"/>
      <c r="J362" s="18"/>
      <c r="K362" s="33"/>
      <c r="L362" s="3"/>
      <c r="M362" s="3"/>
      <c r="N362" s="3"/>
      <c r="O362" s="3"/>
      <c r="P362" s="3"/>
      <c r="Q362" s="3"/>
      <c r="R362" s="3"/>
      <c r="S362" s="18"/>
      <c r="T362" s="18"/>
      <c r="U362" s="18"/>
      <c r="V362" s="18"/>
      <c r="W362" s="52"/>
    </row>
    <row r="363" spans="3:23" x14ac:dyDescent="0.2">
      <c r="C363" s="3"/>
      <c r="D363" s="100"/>
      <c r="E363" s="3"/>
      <c r="F363" s="3"/>
      <c r="G363" s="9"/>
      <c r="H363" s="18"/>
      <c r="I363" s="18"/>
      <c r="J363" s="18"/>
      <c r="K363" s="33"/>
      <c r="L363" s="3"/>
      <c r="M363" s="3"/>
      <c r="N363" s="3"/>
      <c r="O363" s="3"/>
      <c r="P363" s="3"/>
      <c r="Q363" s="3"/>
      <c r="R363" s="3"/>
      <c r="S363" s="18"/>
      <c r="T363" s="18"/>
      <c r="U363" s="18"/>
      <c r="V363" s="18"/>
      <c r="W363" s="52"/>
    </row>
    <row r="364" spans="3:23" x14ac:dyDescent="0.2">
      <c r="C364" s="3"/>
      <c r="D364" s="100"/>
      <c r="E364" s="3"/>
      <c r="F364" s="3"/>
      <c r="G364" s="9"/>
      <c r="H364" s="18"/>
      <c r="I364" s="18"/>
      <c r="J364" s="18"/>
      <c r="K364" s="33"/>
      <c r="L364" s="3"/>
      <c r="M364" s="3"/>
      <c r="N364" s="3"/>
      <c r="O364" s="3"/>
      <c r="P364" s="3"/>
      <c r="Q364" s="3"/>
      <c r="R364" s="3"/>
      <c r="S364" s="18"/>
      <c r="T364" s="18"/>
      <c r="U364" s="18"/>
      <c r="V364" s="18"/>
      <c r="W364" s="52"/>
    </row>
    <row r="365" spans="3:23" x14ac:dyDescent="0.2">
      <c r="C365" s="3"/>
      <c r="D365" s="100"/>
      <c r="E365" s="3"/>
      <c r="F365" s="3"/>
      <c r="G365" s="9"/>
      <c r="H365" s="18"/>
      <c r="I365" s="18"/>
      <c r="J365" s="18"/>
      <c r="K365" s="33"/>
      <c r="L365" s="3"/>
      <c r="M365" s="3"/>
      <c r="N365" s="3"/>
      <c r="O365" s="3"/>
      <c r="P365" s="3"/>
      <c r="Q365" s="3"/>
      <c r="R365" s="3"/>
      <c r="S365" s="18"/>
      <c r="T365" s="18"/>
      <c r="U365" s="18"/>
      <c r="V365" s="18"/>
      <c r="W365" s="52"/>
    </row>
    <row r="366" spans="3:23" x14ac:dyDescent="0.2">
      <c r="C366" s="3"/>
      <c r="D366" s="100"/>
      <c r="E366" s="3"/>
      <c r="F366" s="3"/>
      <c r="G366" s="9"/>
      <c r="H366" s="18"/>
      <c r="I366" s="18"/>
      <c r="J366" s="18"/>
      <c r="K366" s="33"/>
      <c r="L366" s="3"/>
      <c r="M366" s="3"/>
      <c r="N366" s="3"/>
      <c r="O366" s="3"/>
      <c r="P366" s="3"/>
      <c r="Q366" s="3"/>
      <c r="R366" s="3"/>
      <c r="S366" s="18"/>
      <c r="T366" s="18"/>
      <c r="U366" s="18"/>
      <c r="V366" s="18"/>
      <c r="W366" s="52"/>
    </row>
    <row r="367" spans="3:23" x14ac:dyDescent="0.2">
      <c r="C367" s="3"/>
      <c r="D367" s="100"/>
      <c r="E367" s="3"/>
      <c r="F367" s="3"/>
      <c r="G367" s="9"/>
      <c r="H367" s="18"/>
      <c r="I367" s="18"/>
      <c r="J367" s="18"/>
      <c r="K367" s="33"/>
      <c r="L367" s="3"/>
      <c r="M367" s="3"/>
      <c r="N367" s="3"/>
      <c r="O367" s="3"/>
      <c r="P367" s="3"/>
      <c r="Q367" s="3"/>
      <c r="R367" s="3"/>
      <c r="S367" s="18"/>
      <c r="T367" s="18"/>
      <c r="U367" s="18"/>
      <c r="V367" s="18"/>
      <c r="W367" s="52"/>
    </row>
    <row r="368" spans="3:23" x14ac:dyDescent="0.2">
      <c r="C368" s="3"/>
      <c r="D368" s="100"/>
      <c r="E368" s="3"/>
      <c r="F368" s="3"/>
      <c r="G368" s="9"/>
      <c r="H368" s="18"/>
      <c r="I368" s="18"/>
      <c r="J368" s="18"/>
      <c r="K368" s="33"/>
      <c r="L368" s="3"/>
      <c r="M368" s="3"/>
      <c r="N368" s="3"/>
      <c r="O368" s="3"/>
      <c r="P368" s="3"/>
      <c r="Q368" s="3"/>
      <c r="R368" s="3"/>
      <c r="S368" s="18"/>
      <c r="T368" s="18"/>
      <c r="U368" s="18"/>
      <c r="V368" s="18"/>
      <c r="W368" s="52"/>
    </row>
    <row r="369" spans="3:23" x14ac:dyDescent="0.2">
      <c r="C369" s="3"/>
      <c r="D369" s="100"/>
      <c r="E369" s="3"/>
      <c r="F369" s="3"/>
      <c r="G369" s="9"/>
      <c r="H369" s="18"/>
      <c r="I369" s="18"/>
      <c r="J369" s="18"/>
      <c r="K369" s="33"/>
      <c r="L369" s="3"/>
      <c r="M369" s="3"/>
      <c r="N369" s="3"/>
      <c r="O369" s="3"/>
      <c r="P369" s="3"/>
      <c r="Q369" s="3"/>
      <c r="R369" s="3"/>
      <c r="S369" s="18"/>
      <c r="T369" s="18"/>
      <c r="U369" s="18"/>
      <c r="V369" s="18"/>
      <c r="W369" s="52"/>
    </row>
    <row r="370" spans="3:23" x14ac:dyDescent="0.2">
      <c r="C370" s="3"/>
      <c r="D370" s="100"/>
      <c r="E370" s="3"/>
      <c r="F370" s="3"/>
      <c r="G370" s="9"/>
      <c r="H370" s="18"/>
      <c r="I370" s="18"/>
      <c r="J370" s="18"/>
      <c r="K370" s="33"/>
      <c r="L370" s="3"/>
      <c r="M370" s="3"/>
      <c r="N370" s="3"/>
      <c r="O370" s="3"/>
      <c r="P370" s="3"/>
      <c r="Q370" s="3"/>
      <c r="R370" s="3"/>
      <c r="S370" s="18"/>
      <c r="T370" s="18"/>
      <c r="U370" s="18"/>
      <c r="V370" s="18"/>
      <c r="W370" s="52"/>
    </row>
    <row r="371" spans="3:23" x14ac:dyDescent="0.2">
      <c r="C371" s="3"/>
      <c r="D371" s="100"/>
      <c r="E371" s="3"/>
      <c r="F371" s="3"/>
      <c r="G371" s="9"/>
      <c r="H371" s="18"/>
      <c r="I371" s="18"/>
      <c r="J371" s="18"/>
      <c r="K371" s="33"/>
      <c r="L371" s="3"/>
      <c r="M371" s="3"/>
      <c r="N371" s="3"/>
      <c r="O371" s="3"/>
      <c r="P371" s="3"/>
      <c r="Q371" s="3"/>
      <c r="R371" s="3"/>
      <c r="S371" s="18"/>
      <c r="T371" s="18"/>
      <c r="U371" s="18"/>
      <c r="V371" s="18"/>
      <c r="W371" s="52"/>
    </row>
    <row r="372" spans="3:23" x14ac:dyDescent="0.2">
      <c r="C372" s="3"/>
      <c r="D372" s="100"/>
      <c r="E372" s="3"/>
      <c r="F372" s="3"/>
      <c r="G372" s="9"/>
      <c r="H372" s="18"/>
      <c r="I372" s="18"/>
      <c r="J372" s="18"/>
      <c r="K372" s="33"/>
      <c r="L372" s="3"/>
      <c r="M372" s="3"/>
      <c r="N372" s="3"/>
      <c r="O372" s="3"/>
      <c r="P372" s="3"/>
      <c r="Q372" s="3"/>
      <c r="R372" s="3"/>
      <c r="S372" s="18"/>
      <c r="T372" s="18"/>
      <c r="U372" s="18"/>
      <c r="V372" s="18"/>
      <c r="W372" s="52"/>
    </row>
    <row r="373" spans="3:23" x14ac:dyDescent="0.2">
      <c r="C373" s="3"/>
      <c r="D373" s="100"/>
      <c r="E373" s="3"/>
      <c r="F373" s="3"/>
      <c r="G373" s="9"/>
      <c r="H373" s="18"/>
      <c r="I373" s="18"/>
      <c r="J373" s="18"/>
      <c r="K373" s="33"/>
      <c r="L373" s="3"/>
      <c r="M373" s="3"/>
      <c r="N373" s="3"/>
      <c r="O373" s="3"/>
      <c r="P373" s="3"/>
      <c r="Q373" s="3"/>
      <c r="R373" s="3"/>
      <c r="S373" s="18"/>
      <c r="T373" s="18"/>
      <c r="U373" s="18"/>
      <c r="V373" s="18"/>
      <c r="W373" s="52"/>
    </row>
    <row r="374" spans="3:23" x14ac:dyDescent="0.2">
      <c r="C374" s="3"/>
      <c r="D374" s="100"/>
      <c r="E374" s="3"/>
      <c r="F374" s="3"/>
      <c r="G374" s="9"/>
      <c r="H374" s="18"/>
      <c r="I374" s="18"/>
      <c r="J374" s="18"/>
      <c r="K374" s="33"/>
      <c r="L374" s="3"/>
      <c r="M374" s="3"/>
      <c r="N374" s="3"/>
      <c r="O374" s="3"/>
      <c r="P374" s="3"/>
      <c r="Q374" s="3"/>
      <c r="R374" s="3"/>
      <c r="S374" s="18"/>
      <c r="T374" s="18"/>
      <c r="U374" s="18"/>
      <c r="V374" s="18"/>
      <c r="W374" s="52"/>
    </row>
    <row r="375" spans="3:23" x14ac:dyDescent="0.2">
      <c r="C375" s="3"/>
      <c r="D375" s="100"/>
      <c r="E375" s="3"/>
      <c r="F375" s="3"/>
      <c r="G375" s="9"/>
      <c r="H375" s="18"/>
      <c r="I375" s="18"/>
      <c r="J375" s="18"/>
      <c r="K375" s="33"/>
      <c r="L375" s="3"/>
      <c r="M375" s="3"/>
      <c r="N375" s="3"/>
      <c r="O375" s="3"/>
      <c r="P375" s="3"/>
      <c r="Q375" s="3"/>
      <c r="R375" s="3"/>
      <c r="S375" s="18"/>
      <c r="T375" s="18"/>
      <c r="U375" s="18"/>
      <c r="V375" s="18"/>
      <c r="W375" s="52"/>
    </row>
    <row r="376" spans="3:23" x14ac:dyDescent="0.2">
      <c r="C376" s="3"/>
      <c r="D376" s="100"/>
      <c r="E376" s="3"/>
      <c r="F376" s="3"/>
      <c r="G376" s="9"/>
      <c r="H376" s="18"/>
      <c r="I376" s="18"/>
      <c r="J376" s="18"/>
      <c r="K376" s="33"/>
      <c r="L376" s="3"/>
      <c r="M376" s="3"/>
      <c r="N376" s="3"/>
      <c r="O376" s="3"/>
      <c r="P376" s="3"/>
      <c r="Q376" s="3"/>
      <c r="R376" s="3"/>
      <c r="S376" s="18"/>
      <c r="T376" s="18"/>
      <c r="U376" s="18"/>
      <c r="V376" s="18"/>
      <c r="W376" s="52"/>
    </row>
    <row r="377" spans="3:23" x14ac:dyDescent="0.2">
      <c r="C377" s="3"/>
      <c r="D377" s="100"/>
      <c r="E377" s="3"/>
      <c r="F377" s="3"/>
      <c r="G377" s="9"/>
      <c r="H377" s="18"/>
      <c r="I377" s="18"/>
      <c r="J377" s="18"/>
      <c r="K377" s="33"/>
      <c r="L377" s="3"/>
      <c r="M377" s="3"/>
      <c r="N377" s="3"/>
      <c r="O377" s="3"/>
      <c r="P377" s="3"/>
      <c r="Q377" s="3"/>
      <c r="R377" s="3"/>
      <c r="S377" s="18"/>
      <c r="T377" s="18"/>
      <c r="U377" s="18"/>
      <c r="V377" s="18"/>
      <c r="W377" s="52"/>
    </row>
    <row r="378" spans="3:23" x14ac:dyDescent="0.2">
      <c r="C378" s="3"/>
      <c r="D378" s="100"/>
      <c r="E378" s="3"/>
      <c r="F378" s="3"/>
      <c r="G378" s="9"/>
      <c r="H378" s="18"/>
      <c r="I378" s="18"/>
      <c r="J378" s="18"/>
      <c r="K378" s="33"/>
      <c r="L378" s="3"/>
      <c r="M378" s="3"/>
      <c r="N378" s="3"/>
      <c r="O378" s="3"/>
      <c r="P378" s="3"/>
      <c r="Q378" s="3"/>
      <c r="R378" s="3"/>
      <c r="S378" s="18"/>
      <c r="T378" s="18"/>
      <c r="U378" s="18"/>
      <c r="V378" s="18"/>
      <c r="W378" s="52"/>
    </row>
    <row r="379" spans="3:23" x14ac:dyDescent="0.2">
      <c r="C379" s="3"/>
      <c r="D379" s="100"/>
      <c r="E379" s="3"/>
      <c r="F379" s="3"/>
      <c r="G379" s="9"/>
      <c r="H379" s="18"/>
      <c r="I379" s="18"/>
      <c r="J379" s="18"/>
      <c r="K379" s="33"/>
      <c r="L379" s="3"/>
      <c r="M379" s="3"/>
      <c r="N379" s="3"/>
      <c r="O379" s="3"/>
      <c r="P379" s="3"/>
      <c r="Q379" s="3"/>
      <c r="R379" s="3"/>
      <c r="S379" s="18"/>
      <c r="T379" s="18"/>
      <c r="U379" s="18"/>
      <c r="V379" s="18"/>
      <c r="W379" s="52"/>
    </row>
    <row r="380" spans="3:23" x14ac:dyDescent="0.2">
      <c r="C380" s="3"/>
      <c r="D380" s="100"/>
      <c r="E380" s="3"/>
      <c r="F380" s="3"/>
      <c r="G380" s="9"/>
      <c r="H380" s="18"/>
      <c r="I380" s="18"/>
      <c r="J380" s="18"/>
      <c r="K380" s="33"/>
      <c r="L380" s="3"/>
      <c r="M380" s="3"/>
      <c r="N380" s="3"/>
      <c r="O380" s="3"/>
      <c r="P380" s="3"/>
      <c r="Q380" s="3"/>
      <c r="R380" s="3"/>
      <c r="S380" s="18"/>
      <c r="T380" s="18"/>
      <c r="U380" s="18"/>
      <c r="V380" s="18"/>
      <c r="W380" s="52"/>
    </row>
    <row r="381" spans="3:23" x14ac:dyDescent="0.2">
      <c r="C381" s="3"/>
      <c r="D381" s="100"/>
      <c r="E381" s="3"/>
      <c r="F381" s="3"/>
      <c r="G381" s="9"/>
      <c r="H381" s="18"/>
      <c r="I381" s="18"/>
      <c r="J381" s="18"/>
      <c r="K381" s="33"/>
      <c r="L381" s="3"/>
      <c r="M381" s="3"/>
      <c r="N381" s="3"/>
      <c r="O381" s="3"/>
      <c r="P381" s="3"/>
      <c r="Q381" s="3"/>
      <c r="R381" s="3"/>
      <c r="S381" s="18"/>
      <c r="T381" s="18"/>
      <c r="U381" s="18"/>
      <c r="V381" s="18"/>
      <c r="W381" s="52"/>
    </row>
    <row r="382" spans="3:23" x14ac:dyDescent="0.2">
      <c r="C382" s="3"/>
      <c r="D382" s="100"/>
      <c r="E382" s="3"/>
      <c r="F382" s="3"/>
      <c r="G382" s="9"/>
      <c r="H382" s="18"/>
      <c r="I382" s="18"/>
      <c r="J382" s="18"/>
      <c r="K382" s="33"/>
      <c r="L382" s="3"/>
      <c r="M382" s="3"/>
      <c r="N382" s="3"/>
      <c r="O382" s="3"/>
      <c r="P382" s="3"/>
      <c r="Q382" s="3"/>
      <c r="R382" s="3"/>
      <c r="S382" s="18"/>
      <c r="T382" s="18"/>
      <c r="U382" s="18"/>
      <c r="V382" s="18"/>
      <c r="W382" s="52"/>
    </row>
    <row r="383" spans="3:23" x14ac:dyDescent="0.2">
      <c r="C383" s="3"/>
      <c r="D383" s="100"/>
      <c r="E383" s="3"/>
      <c r="F383" s="3"/>
      <c r="G383" s="9"/>
      <c r="H383" s="18"/>
      <c r="I383" s="18"/>
      <c r="J383" s="18"/>
      <c r="K383" s="33"/>
      <c r="L383" s="3"/>
      <c r="M383" s="3"/>
      <c r="N383" s="3"/>
      <c r="O383" s="3"/>
      <c r="P383" s="3"/>
      <c r="Q383" s="3"/>
      <c r="R383" s="3"/>
      <c r="S383" s="18"/>
      <c r="T383" s="18"/>
      <c r="U383" s="18"/>
      <c r="V383" s="18"/>
      <c r="W383" s="52"/>
    </row>
    <row r="384" spans="3:23" x14ac:dyDescent="0.2">
      <c r="C384" s="3"/>
      <c r="D384" s="100"/>
      <c r="E384" s="3"/>
      <c r="F384" s="3"/>
      <c r="G384" s="9"/>
      <c r="H384" s="18"/>
      <c r="I384" s="18"/>
      <c r="J384" s="18"/>
      <c r="K384" s="33"/>
      <c r="L384" s="3"/>
      <c r="M384" s="3"/>
      <c r="N384" s="3"/>
      <c r="O384" s="3"/>
      <c r="P384" s="3"/>
      <c r="Q384" s="3"/>
      <c r="R384" s="3"/>
      <c r="S384" s="18"/>
      <c r="T384" s="18"/>
      <c r="U384" s="18"/>
      <c r="V384" s="18"/>
      <c r="W384" s="52"/>
    </row>
    <row r="385" spans="3:23" x14ac:dyDescent="0.2">
      <c r="C385" s="3"/>
      <c r="D385" s="100"/>
      <c r="E385" s="3"/>
      <c r="F385" s="3"/>
      <c r="G385" s="9"/>
      <c r="H385" s="18"/>
      <c r="I385" s="18"/>
      <c r="J385" s="18"/>
      <c r="K385" s="33"/>
      <c r="L385" s="3"/>
      <c r="M385" s="3"/>
      <c r="N385" s="3"/>
      <c r="O385" s="3"/>
      <c r="P385" s="3"/>
      <c r="Q385" s="3"/>
      <c r="R385" s="3"/>
      <c r="S385" s="18"/>
      <c r="T385" s="18"/>
      <c r="U385" s="18"/>
      <c r="V385" s="18"/>
      <c r="W385" s="52"/>
    </row>
    <row r="386" spans="3:23" x14ac:dyDescent="0.2">
      <c r="C386" s="3"/>
      <c r="D386" s="100"/>
      <c r="E386" s="3"/>
      <c r="F386" s="3"/>
      <c r="G386" s="9"/>
      <c r="H386" s="18"/>
      <c r="I386" s="18"/>
      <c r="J386" s="18"/>
      <c r="K386" s="33"/>
      <c r="L386" s="3"/>
      <c r="M386" s="3"/>
      <c r="N386" s="3"/>
      <c r="O386" s="3"/>
      <c r="P386" s="3"/>
      <c r="Q386" s="3"/>
      <c r="R386" s="3"/>
      <c r="S386" s="18"/>
      <c r="T386" s="18"/>
      <c r="U386" s="18"/>
      <c r="V386" s="18"/>
      <c r="W386" s="52"/>
    </row>
    <row r="387" spans="3:23" x14ac:dyDescent="0.2">
      <c r="C387" s="3"/>
      <c r="D387" s="100"/>
      <c r="E387" s="3"/>
      <c r="F387" s="3"/>
      <c r="G387" s="9"/>
      <c r="H387" s="18"/>
      <c r="I387" s="18"/>
      <c r="J387" s="18"/>
      <c r="K387" s="33"/>
      <c r="L387" s="3"/>
      <c r="M387" s="3"/>
      <c r="N387" s="3"/>
      <c r="O387" s="3"/>
      <c r="P387" s="3"/>
      <c r="Q387" s="3"/>
      <c r="R387" s="3"/>
      <c r="S387" s="18"/>
      <c r="T387" s="18"/>
      <c r="U387" s="18"/>
      <c r="V387" s="18"/>
      <c r="W387" s="52"/>
    </row>
    <row r="388" spans="3:23" x14ac:dyDescent="0.2">
      <c r="C388" s="3"/>
      <c r="D388" s="100"/>
      <c r="E388" s="3"/>
      <c r="F388" s="3"/>
      <c r="G388" s="9"/>
      <c r="H388" s="18"/>
      <c r="I388" s="18"/>
      <c r="J388" s="18"/>
      <c r="K388" s="33"/>
      <c r="L388" s="3"/>
      <c r="M388" s="3"/>
      <c r="N388" s="3"/>
      <c r="O388" s="3"/>
      <c r="P388" s="3"/>
      <c r="Q388" s="3"/>
      <c r="R388" s="3"/>
      <c r="S388" s="18"/>
      <c r="T388" s="18"/>
      <c r="U388" s="18"/>
      <c r="V388" s="18"/>
      <c r="W388" s="52"/>
    </row>
    <row r="389" spans="3:23" x14ac:dyDescent="0.2">
      <c r="C389" s="3"/>
      <c r="D389" s="100"/>
      <c r="E389" s="3"/>
      <c r="F389" s="3"/>
      <c r="G389" s="9"/>
      <c r="H389" s="18"/>
      <c r="I389" s="18"/>
      <c r="J389" s="18"/>
      <c r="K389" s="33"/>
      <c r="L389" s="3"/>
      <c r="M389" s="3"/>
      <c r="N389" s="3"/>
      <c r="O389" s="3"/>
      <c r="P389" s="3"/>
      <c r="Q389" s="3"/>
      <c r="R389" s="3"/>
      <c r="S389" s="18"/>
      <c r="T389" s="18"/>
      <c r="U389" s="18"/>
      <c r="V389" s="18"/>
      <c r="W389" s="52"/>
    </row>
    <row r="390" spans="3:23" x14ac:dyDescent="0.2">
      <c r="C390" s="3"/>
      <c r="D390" s="100"/>
      <c r="E390" s="3"/>
      <c r="F390" s="3"/>
      <c r="G390" s="9"/>
      <c r="H390" s="18"/>
      <c r="I390" s="18"/>
      <c r="J390" s="18"/>
      <c r="K390" s="33"/>
      <c r="L390" s="3"/>
      <c r="M390" s="3"/>
      <c r="N390" s="3"/>
      <c r="O390" s="3"/>
      <c r="P390" s="3"/>
      <c r="Q390" s="3"/>
      <c r="R390" s="3"/>
      <c r="S390" s="18"/>
      <c r="T390" s="18"/>
      <c r="U390" s="18"/>
      <c r="V390" s="18"/>
      <c r="W390" s="52"/>
    </row>
    <row r="391" spans="3:23" x14ac:dyDescent="0.2">
      <c r="C391" s="3"/>
      <c r="D391" s="100"/>
      <c r="E391" s="3"/>
      <c r="F391" s="3"/>
      <c r="G391" s="9"/>
      <c r="H391" s="18"/>
      <c r="I391" s="18"/>
      <c r="J391" s="18"/>
      <c r="K391" s="33"/>
      <c r="L391" s="3"/>
      <c r="M391" s="3"/>
      <c r="N391" s="3"/>
      <c r="O391" s="3"/>
      <c r="P391" s="3"/>
      <c r="Q391" s="3"/>
      <c r="R391" s="3"/>
      <c r="S391" s="18"/>
      <c r="T391" s="18"/>
      <c r="U391" s="18"/>
      <c r="V391" s="18"/>
      <c r="W391" s="52"/>
    </row>
    <row r="392" spans="3:23" x14ac:dyDescent="0.2">
      <c r="C392" s="3"/>
      <c r="D392" s="100"/>
      <c r="E392" s="3"/>
      <c r="F392" s="3"/>
      <c r="G392" s="9"/>
      <c r="H392" s="18"/>
      <c r="I392" s="18"/>
      <c r="J392" s="18"/>
      <c r="K392" s="33"/>
      <c r="L392" s="3"/>
      <c r="M392" s="3"/>
      <c r="N392" s="3"/>
      <c r="O392" s="3"/>
      <c r="P392" s="3"/>
      <c r="Q392" s="3"/>
      <c r="R392" s="3"/>
      <c r="S392" s="18"/>
      <c r="T392" s="18"/>
      <c r="U392" s="18"/>
      <c r="V392" s="18"/>
      <c r="W392" s="52"/>
    </row>
    <row r="393" spans="3:23" x14ac:dyDescent="0.2">
      <c r="C393" s="3"/>
      <c r="D393" s="100"/>
      <c r="E393" s="3"/>
      <c r="F393" s="3"/>
      <c r="G393" s="9"/>
      <c r="H393" s="18"/>
      <c r="I393" s="18"/>
      <c r="J393" s="18"/>
      <c r="K393" s="33"/>
      <c r="L393" s="3"/>
      <c r="M393" s="3"/>
      <c r="N393" s="3"/>
      <c r="O393" s="3"/>
      <c r="P393" s="3"/>
      <c r="Q393" s="3"/>
      <c r="R393" s="3"/>
      <c r="S393" s="18"/>
      <c r="T393" s="18"/>
      <c r="U393" s="18"/>
      <c r="V393" s="18"/>
      <c r="W393" s="52"/>
    </row>
    <row r="394" spans="3:23" x14ac:dyDescent="0.2">
      <c r="C394" s="3"/>
      <c r="D394" s="100"/>
      <c r="E394" s="3"/>
      <c r="F394" s="3"/>
      <c r="G394" s="9"/>
      <c r="H394" s="18"/>
      <c r="I394" s="18"/>
      <c r="J394" s="18"/>
      <c r="K394" s="33"/>
      <c r="L394" s="3"/>
      <c r="M394" s="3"/>
      <c r="N394" s="3"/>
      <c r="O394" s="3"/>
      <c r="P394" s="3"/>
      <c r="Q394" s="3"/>
      <c r="R394" s="3"/>
      <c r="S394" s="18"/>
      <c r="T394" s="18"/>
      <c r="U394" s="18"/>
      <c r="V394" s="18"/>
      <c r="W394" s="52"/>
    </row>
    <row r="395" spans="3:23" x14ac:dyDescent="0.2">
      <c r="C395" s="3"/>
      <c r="D395" s="100"/>
      <c r="E395" s="3"/>
      <c r="F395" s="3"/>
      <c r="G395" s="9"/>
      <c r="H395" s="18"/>
      <c r="I395" s="18"/>
      <c r="J395" s="18"/>
      <c r="K395" s="33"/>
      <c r="L395" s="3"/>
      <c r="M395" s="3"/>
      <c r="N395" s="3"/>
      <c r="O395" s="3"/>
      <c r="P395" s="3"/>
      <c r="Q395" s="3"/>
      <c r="R395" s="3"/>
      <c r="S395" s="18"/>
      <c r="T395" s="18"/>
      <c r="U395" s="18"/>
      <c r="V395" s="18"/>
      <c r="W395" s="52"/>
    </row>
    <row r="396" spans="3:23" x14ac:dyDescent="0.2">
      <c r="C396" s="3"/>
      <c r="D396" s="100"/>
      <c r="E396" s="3"/>
      <c r="F396" s="3"/>
      <c r="G396" s="9"/>
      <c r="H396" s="18"/>
      <c r="I396" s="18"/>
      <c r="J396" s="18"/>
      <c r="K396" s="33"/>
      <c r="L396" s="3"/>
      <c r="M396" s="3"/>
      <c r="N396" s="3"/>
      <c r="O396" s="3"/>
      <c r="P396" s="3"/>
      <c r="Q396" s="3"/>
      <c r="R396" s="3"/>
      <c r="S396" s="18"/>
      <c r="T396" s="18"/>
      <c r="U396" s="18"/>
      <c r="V396" s="18"/>
      <c r="W396" s="52"/>
    </row>
    <row r="397" spans="3:23" x14ac:dyDescent="0.2">
      <c r="C397" s="3"/>
      <c r="D397" s="100"/>
      <c r="E397" s="3"/>
      <c r="F397" s="3"/>
      <c r="G397" s="9"/>
      <c r="H397" s="18"/>
      <c r="I397" s="18"/>
      <c r="J397" s="18"/>
      <c r="K397" s="33"/>
      <c r="L397" s="3"/>
      <c r="M397" s="3"/>
      <c r="N397" s="3"/>
      <c r="O397" s="3"/>
      <c r="P397" s="3"/>
      <c r="Q397" s="3"/>
      <c r="R397" s="3"/>
      <c r="S397" s="18"/>
      <c r="T397" s="18"/>
      <c r="U397" s="18"/>
      <c r="V397" s="18"/>
      <c r="W397" s="52"/>
    </row>
    <row r="398" spans="3:23" x14ac:dyDescent="0.2">
      <c r="C398" s="3"/>
      <c r="D398" s="100"/>
      <c r="E398" s="3"/>
      <c r="F398" s="3"/>
      <c r="G398" s="9"/>
      <c r="H398" s="18"/>
      <c r="I398" s="18"/>
      <c r="J398" s="18"/>
      <c r="K398" s="33"/>
      <c r="L398" s="3"/>
      <c r="M398" s="3"/>
      <c r="N398" s="3"/>
      <c r="O398" s="3"/>
      <c r="P398" s="3"/>
      <c r="Q398" s="3"/>
      <c r="R398" s="3"/>
      <c r="S398" s="18"/>
      <c r="T398" s="18"/>
      <c r="U398" s="18"/>
      <c r="V398" s="18"/>
      <c r="W398" s="52"/>
    </row>
    <row r="399" spans="3:23" x14ac:dyDescent="0.2">
      <c r="C399" s="3"/>
      <c r="D399" s="100"/>
      <c r="E399" s="3"/>
      <c r="F399" s="3"/>
      <c r="G399" s="9"/>
      <c r="H399" s="18"/>
      <c r="I399" s="18"/>
      <c r="J399" s="18"/>
      <c r="K399" s="33"/>
      <c r="L399" s="3"/>
      <c r="M399" s="3"/>
      <c r="N399" s="3"/>
      <c r="O399" s="3"/>
      <c r="P399" s="3"/>
      <c r="Q399" s="3"/>
      <c r="R399" s="3"/>
      <c r="S399" s="18"/>
      <c r="T399" s="18"/>
      <c r="U399" s="18"/>
      <c r="V399" s="18"/>
      <c r="W399" s="52"/>
    </row>
    <row r="400" spans="3:23" x14ac:dyDescent="0.2">
      <c r="C400" s="3"/>
      <c r="D400" s="100"/>
      <c r="E400" s="3"/>
      <c r="F400" s="3"/>
      <c r="G400" s="9"/>
      <c r="H400" s="18"/>
      <c r="I400" s="18"/>
      <c r="J400" s="18"/>
      <c r="K400" s="33"/>
      <c r="L400" s="3"/>
      <c r="M400" s="3"/>
      <c r="N400" s="3"/>
      <c r="O400" s="3"/>
      <c r="P400" s="3"/>
      <c r="Q400" s="3"/>
      <c r="R400" s="3"/>
      <c r="S400" s="18"/>
      <c r="T400" s="18"/>
      <c r="U400" s="18"/>
      <c r="V400" s="18"/>
      <c r="W400" s="52"/>
    </row>
    <row r="401" spans="3:23" x14ac:dyDescent="0.2">
      <c r="C401" s="3"/>
      <c r="D401" s="100"/>
      <c r="E401" s="3"/>
      <c r="F401" s="3"/>
      <c r="G401" s="9"/>
      <c r="H401" s="18"/>
      <c r="I401" s="18"/>
      <c r="J401" s="18"/>
      <c r="K401" s="33"/>
      <c r="L401" s="3"/>
      <c r="M401" s="3"/>
      <c r="N401" s="3"/>
      <c r="O401" s="3"/>
      <c r="P401" s="3"/>
      <c r="Q401" s="3"/>
      <c r="R401" s="3"/>
      <c r="S401" s="18"/>
      <c r="T401" s="18"/>
      <c r="U401" s="18"/>
      <c r="V401" s="18"/>
      <c r="W401" s="52"/>
    </row>
    <row r="402" spans="3:23" x14ac:dyDescent="0.2">
      <c r="C402" s="3"/>
      <c r="D402" s="100"/>
      <c r="E402" s="3"/>
      <c r="F402" s="3"/>
      <c r="G402" s="9"/>
      <c r="H402" s="18"/>
      <c r="I402" s="18"/>
      <c r="J402" s="18"/>
      <c r="K402" s="33"/>
      <c r="L402" s="3"/>
      <c r="M402" s="3"/>
      <c r="N402" s="3"/>
      <c r="O402" s="3"/>
      <c r="P402" s="3"/>
      <c r="Q402" s="3"/>
      <c r="R402" s="3"/>
      <c r="S402" s="18"/>
      <c r="T402" s="18"/>
      <c r="U402" s="18"/>
      <c r="V402" s="18"/>
      <c r="W402" s="52"/>
    </row>
    <row r="403" spans="3:23" x14ac:dyDescent="0.2">
      <c r="C403" s="3"/>
      <c r="D403" s="100"/>
      <c r="E403" s="3"/>
      <c r="F403" s="3"/>
      <c r="G403" s="9"/>
      <c r="H403" s="18"/>
      <c r="I403" s="18"/>
      <c r="J403" s="18"/>
      <c r="K403" s="33"/>
      <c r="L403" s="3"/>
      <c r="M403" s="3"/>
      <c r="N403" s="3"/>
      <c r="O403" s="3"/>
      <c r="P403" s="3"/>
      <c r="Q403" s="3"/>
      <c r="R403" s="3"/>
      <c r="S403" s="18"/>
      <c r="T403" s="18"/>
      <c r="U403" s="18"/>
      <c r="V403" s="18"/>
      <c r="W403" s="52"/>
    </row>
    <row r="404" spans="3:23" x14ac:dyDescent="0.2">
      <c r="C404" s="3"/>
      <c r="D404" s="100"/>
      <c r="E404" s="3"/>
      <c r="F404" s="3"/>
      <c r="G404" s="9"/>
      <c r="H404" s="18"/>
      <c r="I404" s="18"/>
      <c r="J404" s="18"/>
      <c r="K404" s="33"/>
      <c r="L404" s="3"/>
      <c r="M404" s="3"/>
      <c r="N404" s="3"/>
      <c r="O404" s="3"/>
      <c r="P404" s="3"/>
      <c r="Q404" s="3"/>
      <c r="R404" s="3"/>
      <c r="S404" s="18"/>
      <c r="T404" s="18"/>
      <c r="U404" s="18"/>
      <c r="V404" s="18"/>
      <c r="W404" s="52"/>
    </row>
    <row r="405" spans="3:23" x14ac:dyDescent="0.2">
      <c r="C405" s="3"/>
      <c r="D405" s="100"/>
      <c r="E405" s="3"/>
      <c r="F405" s="3"/>
      <c r="G405" s="9"/>
      <c r="H405" s="18"/>
      <c r="I405" s="18"/>
      <c r="J405" s="18"/>
      <c r="K405" s="33"/>
      <c r="L405" s="3"/>
      <c r="M405" s="3"/>
      <c r="N405" s="3"/>
      <c r="O405" s="3"/>
      <c r="P405" s="3"/>
      <c r="Q405" s="3"/>
      <c r="R405" s="3"/>
      <c r="S405" s="18"/>
      <c r="T405" s="18"/>
      <c r="U405" s="18"/>
      <c r="V405" s="18"/>
      <c r="W405" s="52"/>
    </row>
    <row r="406" spans="3:23" x14ac:dyDescent="0.2">
      <c r="C406" s="3"/>
      <c r="D406" s="100"/>
      <c r="E406" s="3"/>
      <c r="F406" s="3"/>
      <c r="G406" s="9"/>
      <c r="H406" s="18"/>
      <c r="I406" s="18"/>
      <c r="J406" s="18"/>
      <c r="K406" s="33"/>
      <c r="L406" s="3"/>
      <c r="M406" s="3"/>
      <c r="N406" s="3"/>
      <c r="O406" s="3"/>
      <c r="P406" s="3"/>
      <c r="Q406" s="3"/>
      <c r="R406" s="3"/>
      <c r="S406" s="18"/>
      <c r="T406" s="18"/>
      <c r="U406" s="18"/>
      <c r="V406" s="18"/>
      <c r="W406" s="52"/>
    </row>
    <row r="407" spans="3:23" x14ac:dyDescent="0.2">
      <c r="C407" s="3"/>
      <c r="D407" s="100"/>
      <c r="E407" s="3"/>
      <c r="F407" s="3"/>
      <c r="G407" s="9"/>
      <c r="H407" s="18"/>
      <c r="I407" s="18"/>
      <c r="J407" s="18"/>
      <c r="K407" s="33"/>
      <c r="L407" s="3"/>
      <c r="M407" s="3"/>
      <c r="N407" s="3"/>
      <c r="O407" s="3"/>
      <c r="P407" s="3"/>
      <c r="Q407" s="3"/>
      <c r="R407" s="3"/>
      <c r="S407" s="18"/>
      <c r="T407" s="18"/>
      <c r="U407" s="18"/>
      <c r="V407" s="18"/>
      <c r="W407" s="52"/>
    </row>
    <row r="408" spans="3:23" x14ac:dyDescent="0.2">
      <c r="C408" s="3"/>
      <c r="D408" s="100"/>
      <c r="E408" s="3"/>
      <c r="F408" s="3"/>
      <c r="G408" s="9"/>
      <c r="H408" s="18"/>
      <c r="I408" s="18"/>
      <c r="J408" s="18"/>
      <c r="K408" s="33"/>
      <c r="L408" s="3"/>
      <c r="M408" s="3"/>
      <c r="N408" s="3"/>
      <c r="O408" s="3"/>
      <c r="P408" s="3"/>
      <c r="Q408" s="3"/>
      <c r="R408" s="3"/>
      <c r="S408" s="18"/>
      <c r="T408" s="18"/>
      <c r="U408" s="18"/>
      <c r="V408" s="18"/>
      <c r="W408" s="52"/>
    </row>
    <row r="409" spans="3:23" x14ac:dyDescent="0.2">
      <c r="C409" s="3"/>
      <c r="D409" s="100"/>
      <c r="E409" s="3"/>
      <c r="F409" s="3"/>
      <c r="G409" s="9"/>
      <c r="H409" s="18"/>
      <c r="I409" s="18"/>
      <c r="J409" s="18"/>
      <c r="K409" s="33"/>
      <c r="L409" s="3"/>
      <c r="M409" s="3"/>
      <c r="N409" s="3"/>
      <c r="O409" s="3"/>
      <c r="P409" s="3"/>
      <c r="Q409" s="3"/>
      <c r="R409" s="3"/>
      <c r="S409" s="18"/>
      <c r="T409" s="18"/>
      <c r="U409" s="18"/>
      <c r="V409" s="18"/>
      <c r="W409" s="52"/>
    </row>
    <row r="410" spans="3:23" x14ac:dyDescent="0.2">
      <c r="C410" s="3"/>
      <c r="D410" s="100"/>
      <c r="E410" s="3"/>
      <c r="F410" s="3"/>
      <c r="G410" s="9"/>
      <c r="H410" s="18"/>
      <c r="I410" s="18"/>
      <c r="J410" s="18"/>
      <c r="K410" s="33"/>
      <c r="L410" s="3"/>
      <c r="M410" s="3"/>
      <c r="N410" s="3"/>
      <c r="O410" s="3"/>
      <c r="P410" s="3"/>
      <c r="Q410" s="3"/>
      <c r="R410" s="3"/>
      <c r="S410" s="18"/>
      <c r="T410" s="18"/>
      <c r="U410" s="18"/>
      <c r="V410" s="18"/>
      <c r="W410" s="52"/>
    </row>
    <row r="411" spans="3:23" x14ac:dyDescent="0.2">
      <c r="C411" s="3"/>
      <c r="D411" s="100"/>
      <c r="E411" s="3"/>
      <c r="F411" s="3"/>
      <c r="G411" s="9"/>
      <c r="H411" s="18"/>
      <c r="I411" s="18"/>
      <c r="J411" s="18"/>
      <c r="K411" s="33"/>
      <c r="L411" s="3"/>
      <c r="M411" s="3"/>
      <c r="N411" s="3"/>
      <c r="O411" s="3"/>
      <c r="P411" s="3"/>
      <c r="Q411" s="3"/>
      <c r="R411" s="3"/>
      <c r="S411" s="18"/>
      <c r="T411" s="18"/>
      <c r="U411" s="18"/>
      <c r="V411" s="18"/>
      <c r="W411" s="52"/>
    </row>
    <row r="412" spans="3:23" x14ac:dyDescent="0.2">
      <c r="C412" s="3"/>
      <c r="D412" s="100"/>
      <c r="E412" s="3"/>
      <c r="F412" s="3"/>
      <c r="G412" s="9"/>
      <c r="H412" s="18"/>
      <c r="I412" s="18"/>
      <c r="J412" s="18"/>
      <c r="K412" s="33"/>
      <c r="L412" s="3"/>
      <c r="M412" s="3"/>
      <c r="N412" s="3"/>
      <c r="O412" s="3"/>
      <c r="P412" s="3"/>
      <c r="Q412" s="3"/>
      <c r="R412" s="3"/>
      <c r="S412" s="18"/>
      <c r="T412" s="18"/>
      <c r="U412" s="18"/>
      <c r="V412" s="18"/>
      <c r="W412" s="52"/>
    </row>
    <row r="413" spans="3:23" x14ac:dyDescent="0.2">
      <c r="C413" s="3"/>
      <c r="D413" s="100"/>
      <c r="E413" s="3"/>
      <c r="F413" s="3"/>
      <c r="G413" s="9"/>
      <c r="H413" s="18"/>
      <c r="I413" s="18"/>
      <c r="J413" s="18"/>
      <c r="K413" s="33"/>
      <c r="L413" s="3"/>
      <c r="M413" s="3"/>
      <c r="N413" s="3"/>
      <c r="O413" s="3"/>
      <c r="P413" s="3"/>
      <c r="Q413" s="3"/>
      <c r="R413" s="3"/>
      <c r="S413" s="18"/>
      <c r="T413" s="18"/>
      <c r="U413" s="18"/>
      <c r="V413" s="18"/>
      <c r="W413" s="52"/>
    </row>
    <row r="414" spans="3:23" x14ac:dyDescent="0.2">
      <c r="C414" s="3"/>
      <c r="D414" s="100"/>
      <c r="E414" s="3"/>
      <c r="F414" s="3"/>
      <c r="G414" s="9"/>
      <c r="H414" s="18"/>
      <c r="I414" s="18"/>
      <c r="J414" s="18"/>
      <c r="K414" s="33"/>
      <c r="L414" s="3"/>
      <c r="M414" s="3"/>
      <c r="N414" s="3"/>
      <c r="O414" s="3"/>
      <c r="P414" s="3"/>
      <c r="Q414" s="3"/>
      <c r="R414" s="3"/>
      <c r="S414" s="18"/>
      <c r="T414" s="18"/>
      <c r="U414" s="18"/>
      <c r="V414" s="18"/>
      <c r="W414" s="52"/>
    </row>
    <row r="415" spans="3:23" x14ac:dyDescent="0.2">
      <c r="C415" s="3"/>
      <c r="D415" s="100"/>
      <c r="E415" s="3"/>
      <c r="F415" s="3"/>
      <c r="G415" s="9"/>
      <c r="H415" s="18"/>
      <c r="I415" s="18"/>
      <c r="J415" s="18"/>
      <c r="K415" s="33"/>
      <c r="L415" s="3"/>
      <c r="M415" s="3"/>
      <c r="N415" s="3"/>
      <c r="O415" s="3"/>
      <c r="P415" s="3"/>
      <c r="Q415" s="3"/>
      <c r="R415" s="3"/>
      <c r="S415" s="18"/>
      <c r="T415" s="18"/>
      <c r="U415" s="18"/>
      <c r="V415" s="18"/>
      <c r="W415" s="52"/>
    </row>
    <row r="416" spans="3:23" x14ac:dyDescent="0.2">
      <c r="C416" s="3"/>
      <c r="D416" s="100"/>
      <c r="E416" s="3"/>
      <c r="F416" s="3"/>
      <c r="G416" s="9"/>
      <c r="H416" s="18"/>
      <c r="I416" s="18"/>
      <c r="J416" s="18"/>
      <c r="K416" s="33"/>
      <c r="L416" s="3"/>
      <c r="M416" s="3"/>
      <c r="N416" s="3"/>
      <c r="O416" s="3"/>
      <c r="P416" s="3"/>
      <c r="Q416" s="3"/>
      <c r="R416" s="3"/>
      <c r="S416" s="18"/>
      <c r="T416" s="18"/>
      <c r="U416" s="18"/>
      <c r="V416" s="18"/>
      <c r="W416" s="52"/>
    </row>
    <row r="417" spans="3:23" x14ac:dyDescent="0.2">
      <c r="C417" s="3"/>
      <c r="D417" s="100"/>
      <c r="E417" s="3"/>
      <c r="F417" s="3"/>
      <c r="G417" s="9"/>
      <c r="H417" s="18"/>
      <c r="I417" s="18"/>
      <c r="J417" s="18"/>
      <c r="K417" s="33"/>
      <c r="L417" s="3"/>
      <c r="M417" s="3"/>
      <c r="N417" s="3"/>
      <c r="O417" s="3"/>
      <c r="P417" s="3"/>
      <c r="Q417" s="3"/>
      <c r="R417" s="3"/>
      <c r="S417" s="18"/>
      <c r="T417" s="18"/>
      <c r="U417" s="18"/>
      <c r="V417" s="18"/>
      <c r="W417" s="52"/>
    </row>
    <row r="418" spans="3:23" x14ac:dyDescent="0.2">
      <c r="C418" s="3"/>
      <c r="D418" s="100"/>
      <c r="E418" s="3"/>
      <c r="F418" s="3"/>
      <c r="G418" s="9"/>
      <c r="H418" s="18"/>
      <c r="I418" s="18"/>
      <c r="J418" s="18"/>
      <c r="K418" s="33"/>
      <c r="L418" s="3"/>
      <c r="M418" s="3"/>
      <c r="N418" s="3"/>
      <c r="O418" s="3"/>
      <c r="P418" s="3"/>
      <c r="Q418" s="3"/>
      <c r="R418" s="3"/>
      <c r="S418" s="18"/>
      <c r="T418" s="18"/>
      <c r="U418" s="18"/>
      <c r="V418" s="18"/>
      <c r="W418" s="52"/>
    </row>
    <row r="419" spans="3:23" x14ac:dyDescent="0.2">
      <c r="C419" s="3"/>
      <c r="D419" s="100"/>
      <c r="E419" s="3"/>
      <c r="F419" s="3"/>
      <c r="G419" s="9"/>
      <c r="H419" s="18"/>
      <c r="I419" s="18"/>
      <c r="J419" s="18"/>
      <c r="K419" s="33"/>
      <c r="L419" s="3"/>
      <c r="M419" s="3"/>
      <c r="N419" s="3"/>
      <c r="O419" s="3"/>
      <c r="P419" s="3"/>
      <c r="Q419" s="3"/>
      <c r="R419" s="3"/>
      <c r="S419" s="18"/>
      <c r="T419" s="18"/>
      <c r="U419" s="18"/>
      <c r="V419" s="18"/>
      <c r="W419" s="52"/>
    </row>
    <row r="420" spans="3:23" x14ac:dyDescent="0.2">
      <c r="C420" s="3"/>
      <c r="D420" s="100"/>
      <c r="E420" s="3"/>
      <c r="F420" s="3"/>
      <c r="G420" s="9"/>
      <c r="H420" s="18"/>
      <c r="I420" s="18"/>
      <c r="J420" s="18"/>
      <c r="K420" s="33"/>
      <c r="L420" s="3"/>
      <c r="M420" s="3"/>
      <c r="N420" s="3"/>
      <c r="O420" s="3"/>
      <c r="P420" s="3"/>
      <c r="Q420" s="3"/>
      <c r="R420" s="3"/>
      <c r="S420" s="18"/>
      <c r="T420" s="18"/>
      <c r="U420" s="18"/>
      <c r="V420" s="18"/>
      <c r="W420" s="52"/>
    </row>
    <row r="421" spans="3:23" x14ac:dyDescent="0.2">
      <c r="C421" s="3"/>
      <c r="D421" s="100"/>
      <c r="E421" s="3"/>
      <c r="F421" s="3"/>
      <c r="G421" s="9"/>
      <c r="H421" s="18"/>
      <c r="I421" s="18"/>
      <c r="J421" s="18"/>
      <c r="K421" s="33"/>
      <c r="L421" s="3"/>
      <c r="M421" s="3"/>
      <c r="N421" s="3"/>
      <c r="O421" s="3"/>
      <c r="P421" s="3"/>
      <c r="Q421" s="3"/>
      <c r="R421" s="3"/>
      <c r="S421" s="18"/>
      <c r="T421" s="18"/>
      <c r="U421" s="18"/>
      <c r="V421" s="18"/>
      <c r="W421" s="52"/>
    </row>
    <row r="422" spans="3:23" x14ac:dyDescent="0.2">
      <c r="C422" s="3"/>
      <c r="D422" s="100"/>
      <c r="E422" s="3"/>
      <c r="F422" s="3"/>
      <c r="G422" s="9"/>
      <c r="H422" s="18"/>
      <c r="I422" s="18"/>
      <c r="J422" s="18"/>
      <c r="K422" s="33"/>
      <c r="L422" s="3"/>
      <c r="M422" s="3"/>
      <c r="N422" s="3"/>
      <c r="O422" s="3"/>
      <c r="P422" s="3"/>
      <c r="Q422" s="3"/>
      <c r="R422" s="3"/>
      <c r="S422" s="18"/>
      <c r="T422" s="18"/>
      <c r="U422" s="18"/>
      <c r="V422" s="18"/>
      <c r="W422" s="52"/>
    </row>
    <row r="423" spans="3:23" x14ac:dyDescent="0.2">
      <c r="C423" s="3"/>
      <c r="D423" s="100"/>
      <c r="E423" s="3"/>
      <c r="F423" s="3"/>
      <c r="G423" s="9"/>
      <c r="H423" s="18"/>
      <c r="I423" s="18"/>
      <c r="J423" s="18"/>
      <c r="K423" s="33"/>
      <c r="L423" s="3"/>
      <c r="M423" s="3"/>
      <c r="N423" s="3"/>
      <c r="O423" s="3"/>
      <c r="P423" s="3"/>
      <c r="Q423" s="3"/>
      <c r="R423" s="3"/>
      <c r="S423" s="18"/>
      <c r="T423" s="18"/>
      <c r="U423" s="18"/>
      <c r="V423" s="18"/>
      <c r="W423" s="52"/>
    </row>
    <row r="424" spans="3:23" x14ac:dyDescent="0.2">
      <c r="C424" s="3"/>
      <c r="D424" s="100"/>
      <c r="E424" s="3"/>
      <c r="F424" s="3"/>
      <c r="G424" s="9"/>
      <c r="H424" s="18"/>
      <c r="I424" s="18"/>
      <c r="J424" s="18"/>
      <c r="K424" s="33"/>
      <c r="L424" s="3"/>
      <c r="M424" s="3"/>
      <c r="N424" s="3"/>
      <c r="O424" s="3"/>
      <c r="P424" s="3"/>
      <c r="Q424" s="3"/>
      <c r="R424" s="3"/>
      <c r="S424" s="18"/>
      <c r="T424" s="18"/>
      <c r="U424" s="18"/>
      <c r="V424" s="18"/>
      <c r="W424" s="52"/>
    </row>
    <row r="425" spans="3:23" x14ac:dyDescent="0.2">
      <c r="C425" s="3"/>
      <c r="D425" s="100"/>
      <c r="E425" s="3"/>
      <c r="F425" s="3"/>
      <c r="G425" s="9"/>
      <c r="H425" s="18"/>
      <c r="I425" s="18"/>
      <c r="J425" s="18"/>
      <c r="K425" s="33"/>
      <c r="L425" s="3"/>
      <c r="M425" s="3"/>
      <c r="N425" s="3"/>
      <c r="O425" s="3"/>
      <c r="P425" s="3"/>
      <c r="Q425" s="3"/>
      <c r="R425" s="3"/>
      <c r="S425" s="18"/>
      <c r="T425" s="18"/>
      <c r="U425" s="18"/>
      <c r="V425" s="18"/>
      <c r="W425" s="52"/>
    </row>
    <row r="426" spans="3:23" x14ac:dyDescent="0.2">
      <c r="C426" s="3"/>
      <c r="D426" s="100"/>
      <c r="E426" s="3"/>
      <c r="F426" s="3"/>
      <c r="G426" s="9"/>
      <c r="H426" s="18"/>
      <c r="I426" s="18"/>
      <c r="J426" s="18"/>
      <c r="K426" s="33"/>
      <c r="L426" s="3"/>
      <c r="M426" s="3"/>
      <c r="N426" s="3"/>
      <c r="O426" s="3"/>
      <c r="P426" s="3"/>
      <c r="Q426" s="3"/>
      <c r="R426" s="3"/>
      <c r="S426" s="18"/>
      <c r="T426" s="18"/>
      <c r="U426" s="18"/>
      <c r="V426" s="18"/>
      <c r="W426" s="52"/>
    </row>
    <row r="427" spans="3:23" x14ac:dyDescent="0.2">
      <c r="C427" s="3"/>
      <c r="D427" s="100"/>
      <c r="E427" s="3"/>
      <c r="F427" s="3"/>
      <c r="G427" s="9"/>
      <c r="H427" s="18"/>
      <c r="I427" s="18"/>
      <c r="J427" s="18"/>
      <c r="K427" s="33"/>
      <c r="L427" s="3"/>
      <c r="M427" s="3"/>
      <c r="N427" s="3"/>
      <c r="O427" s="3"/>
      <c r="P427" s="3"/>
      <c r="Q427" s="3"/>
      <c r="R427" s="3"/>
      <c r="S427" s="18"/>
      <c r="T427" s="18"/>
      <c r="U427" s="18"/>
      <c r="V427" s="18"/>
      <c r="W427" s="52"/>
    </row>
    <row r="428" spans="3:23" x14ac:dyDescent="0.2">
      <c r="C428" s="3"/>
      <c r="D428" s="100"/>
      <c r="E428" s="3"/>
      <c r="F428" s="3"/>
      <c r="G428" s="9"/>
      <c r="H428" s="18"/>
      <c r="I428" s="18"/>
      <c r="J428" s="18"/>
      <c r="K428" s="33"/>
      <c r="L428" s="3"/>
      <c r="M428" s="3"/>
      <c r="N428" s="3"/>
      <c r="O428" s="3"/>
      <c r="P428" s="3"/>
      <c r="Q428" s="3"/>
      <c r="R428" s="3"/>
      <c r="S428" s="18"/>
      <c r="T428" s="18"/>
      <c r="U428" s="18"/>
      <c r="V428" s="18"/>
      <c r="W428" s="52"/>
    </row>
    <row r="429" spans="3:23" x14ac:dyDescent="0.2">
      <c r="C429" s="3"/>
      <c r="D429" s="100"/>
      <c r="E429" s="3"/>
      <c r="F429" s="3"/>
      <c r="G429" s="9"/>
      <c r="H429" s="18"/>
      <c r="I429" s="18"/>
      <c r="J429" s="18"/>
      <c r="K429" s="33"/>
      <c r="L429" s="3"/>
      <c r="M429" s="3"/>
      <c r="N429" s="3"/>
      <c r="O429" s="3"/>
      <c r="P429" s="3"/>
      <c r="Q429" s="3"/>
      <c r="R429" s="3"/>
      <c r="S429" s="18"/>
      <c r="T429" s="18"/>
      <c r="U429" s="18"/>
      <c r="V429" s="18"/>
      <c r="W429" s="52"/>
    </row>
    <row r="430" spans="3:23" x14ac:dyDescent="0.2">
      <c r="C430" s="3"/>
      <c r="D430" s="100"/>
      <c r="E430" s="3"/>
      <c r="F430" s="3"/>
      <c r="G430" s="9"/>
      <c r="H430" s="18"/>
      <c r="I430" s="18"/>
      <c r="J430" s="18"/>
      <c r="K430" s="33"/>
      <c r="L430" s="3"/>
      <c r="M430" s="3"/>
      <c r="N430" s="3"/>
      <c r="O430" s="3"/>
      <c r="P430" s="3"/>
      <c r="Q430" s="3"/>
      <c r="R430" s="3"/>
      <c r="S430" s="18"/>
      <c r="T430" s="18"/>
      <c r="U430" s="18"/>
      <c r="V430" s="18"/>
      <c r="W430" s="52"/>
    </row>
    <row r="431" spans="3:23" x14ac:dyDescent="0.2">
      <c r="C431" s="3"/>
      <c r="D431" s="100"/>
      <c r="E431" s="3"/>
      <c r="F431" s="3"/>
      <c r="G431" s="9"/>
      <c r="H431" s="18"/>
      <c r="I431" s="18"/>
      <c r="J431" s="18"/>
      <c r="K431" s="33"/>
      <c r="L431" s="3"/>
      <c r="M431" s="3"/>
      <c r="N431" s="3"/>
      <c r="O431" s="3"/>
      <c r="P431" s="3"/>
      <c r="Q431" s="3"/>
      <c r="R431" s="3"/>
      <c r="S431" s="18"/>
      <c r="T431" s="18"/>
      <c r="U431" s="18"/>
      <c r="V431" s="18"/>
      <c r="W431" s="52"/>
    </row>
    <row r="432" spans="3:23" x14ac:dyDescent="0.2">
      <c r="C432" s="3"/>
      <c r="D432" s="100"/>
      <c r="E432" s="3"/>
      <c r="F432" s="3"/>
      <c r="G432" s="9"/>
      <c r="H432" s="18"/>
      <c r="I432" s="18"/>
      <c r="J432" s="18"/>
      <c r="K432" s="33"/>
      <c r="L432" s="3"/>
      <c r="M432" s="3"/>
      <c r="N432" s="3"/>
      <c r="O432" s="3"/>
      <c r="P432" s="3"/>
      <c r="Q432" s="3"/>
      <c r="R432" s="3"/>
      <c r="S432" s="18"/>
      <c r="T432" s="18"/>
      <c r="U432" s="18"/>
      <c r="V432" s="18"/>
      <c r="W432" s="52"/>
    </row>
    <row r="433" spans="3:23" x14ac:dyDescent="0.2">
      <c r="C433" s="3"/>
      <c r="D433" s="100"/>
      <c r="E433" s="3"/>
      <c r="F433" s="3"/>
      <c r="G433" s="9"/>
      <c r="H433" s="18"/>
      <c r="I433" s="18"/>
      <c r="J433" s="18"/>
      <c r="K433" s="33"/>
      <c r="L433" s="3"/>
      <c r="M433" s="3"/>
      <c r="N433" s="3"/>
      <c r="O433" s="3"/>
      <c r="P433" s="3"/>
      <c r="Q433" s="3"/>
      <c r="R433" s="3"/>
      <c r="S433" s="18"/>
      <c r="T433" s="18"/>
      <c r="U433" s="18"/>
      <c r="V433" s="18"/>
      <c r="W433" s="52"/>
    </row>
    <row r="434" spans="3:23" x14ac:dyDescent="0.2">
      <c r="C434" s="3"/>
      <c r="D434" s="100"/>
      <c r="E434" s="3"/>
      <c r="F434" s="3"/>
      <c r="G434" s="9"/>
      <c r="H434" s="18"/>
      <c r="I434" s="18"/>
      <c r="J434" s="18"/>
      <c r="K434" s="33"/>
      <c r="L434" s="3"/>
      <c r="M434" s="3"/>
      <c r="N434" s="3"/>
      <c r="O434" s="3"/>
      <c r="P434" s="3"/>
      <c r="Q434" s="3"/>
      <c r="R434" s="3"/>
      <c r="S434" s="18"/>
      <c r="T434" s="18"/>
      <c r="U434" s="18"/>
      <c r="V434" s="18"/>
      <c r="W434" s="52"/>
    </row>
    <row r="435" spans="3:23" x14ac:dyDescent="0.2">
      <c r="C435" s="3"/>
      <c r="D435" s="100"/>
      <c r="E435" s="3"/>
      <c r="F435" s="3"/>
      <c r="G435" s="9"/>
      <c r="H435" s="18"/>
      <c r="I435" s="18"/>
      <c r="J435" s="18"/>
      <c r="K435" s="33"/>
      <c r="L435" s="3"/>
      <c r="M435" s="3"/>
      <c r="N435" s="3"/>
      <c r="O435" s="3"/>
      <c r="P435" s="3"/>
      <c r="Q435" s="3"/>
      <c r="R435" s="3"/>
      <c r="S435" s="18"/>
      <c r="T435" s="18"/>
      <c r="U435" s="18"/>
      <c r="V435" s="18"/>
      <c r="W435" s="52"/>
    </row>
    <row r="436" spans="3:23" x14ac:dyDescent="0.2">
      <c r="C436" s="3"/>
      <c r="D436" s="100"/>
      <c r="E436" s="3"/>
      <c r="F436" s="3"/>
      <c r="G436" s="9"/>
      <c r="H436" s="18"/>
      <c r="I436" s="18"/>
      <c r="J436" s="18"/>
      <c r="K436" s="33"/>
      <c r="L436" s="3"/>
      <c r="M436" s="3"/>
      <c r="N436" s="3"/>
      <c r="O436" s="3"/>
      <c r="P436" s="3"/>
      <c r="Q436" s="3"/>
      <c r="R436" s="3"/>
      <c r="S436" s="18"/>
      <c r="T436" s="18"/>
      <c r="U436" s="18"/>
      <c r="V436" s="18"/>
      <c r="W436" s="52"/>
    </row>
    <row r="437" spans="3:23" x14ac:dyDescent="0.2">
      <c r="C437" s="3"/>
      <c r="D437" s="100"/>
      <c r="E437" s="3"/>
      <c r="F437" s="3"/>
      <c r="G437" s="9"/>
      <c r="H437" s="18"/>
      <c r="I437" s="18"/>
      <c r="J437" s="18"/>
      <c r="K437" s="33"/>
      <c r="L437" s="3"/>
      <c r="M437" s="3"/>
      <c r="N437" s="3"/>
      <c r="O437" s="3"/>
      <c r="P437" s="3"/>
      <c r="Q437" s="3"/>
      <c r="R437" s="3"/>
      <c r="S437" s="18"/>
      <c r="T437" s="18"/>
      <c r="U437" s="18"/>
      <c r="V437" s="18"/>
      <c r="W437" s="52"/>
    </row>
    <row r="438" spans="3:23" x14ac:dyDescent="0.2">
      <c r="C438" s="3"/>
      <c r="D438" s="100"/>
      <c r="E438" s="3"/>
      <c r="F438" s="3"/>
      <c r="G438" s="9"/>
      <c r="H438" s="18"/>
      <c r="I438" s="18"/>
      <c r="J438" s="18"/>
      <c r="K438" s="33"/>
      <c r="L438" s="3"/>
      <c r="M438" s="3"/>
      <c r="N438" s="3"/>
      <c r="O438" s="3"/>
      <c r="P438" s="3"/>
      <c r="Q438" s="3"/>
      <c r="R438" s="3"/>
      <c r="S438" s="18"/>
      <c r="T438" s="18"/>
      <c r="U438" s="18"/>
      <c r="V438" s="18"/>
      <c r="W438" s="52"/>
    </row>
    <row r="439" spans="3:23" x14ac:dyDescent="0.2">
      <c r="C439" s="3"/>
      <c r="D439" s="100"/>
      <c r="E439" s="3"/>
      <c r="F439" s="3"/>
      <c r="G439" s="9"/>
      <c r="H439" s="18"/>
      <c r="I439" s="18"/>
      <c r="J439" s="18"/>
      <c r="K439" s="33"/>
      <c r="L439" s="3"/>
      <c r="M439" s="3"/>
      <c r="N439" s="3"/>
      <c r="O439" s="3"/>
      <c r="P439" s="3"/>
      <c r="Q439" s="3"/>
      <c r="R439" s="3"/>
      <c r="S439" s="18"/>
      <c r="T439" s="18"/>
      <c r="U439" s="18"/>
      <c r="V439" s="18"/>
      <c r="W439" s="52"/>
    </row>
    <row r="440" spans="3:23" x14ac:dyDescent="0.2">
      <c r="C440" s="3"/>
      <c r="D440" s="100"/>
      <c r="E440" s="3"/>
      <c r="F440" s="3"/>
      <c r="G440" s="9"/>
      <c r="H440" s="18"/>
      <c r="I440" s="18"/>
      <c r="J440" s="18"/>
      <c r="K440" s="33"/>
      <c r="L440" s="3"/>
      <c r="M440" s="3"/>
      <c r="N440" s="3"/>
      <c r="O440" s="3"/>
      <c r="P440" s="3"/>
      <c r="Q440" s="3"/>
      <c r="R440" s="3"/>
      <c r="S440" s="18"/>
      <c r="T440" s="18"/>
      <c r="U440" s="18"/>
      <c r="V440" s="18"/>
      <c r="W440" s="52"/>
    </row>
    <row r="441" spans="3:23" x14ac:dyDescent="0.2">
      <c r="C441" s="3"/>
      <c r="D441" s="100"/>
      <c r="E441" s="3"/>
      <c r="F441" s="3"/>
      <c r="G441" s="9"/>
      <c r="H441" s="18"/>
      <c r="I441" s="18"/>
      <c r="J441" s="18"/>
      <c r="K441" s="33"/>
      <c r="L441" s="3"/>
      <c r="M441" s="3"/>
      <c r="N441" s="3"/>
      <c r="O441" s="3"/>
      <c r="P441" s="3"/>
      <c r="Q441" s="3"/>
      <c r="R441" s="3"/>
      <c r="S441" s="18"/>
      <c r="T441" s="18"/>
      <c r="U441" s="18"/>
      <c r="V441" s="18"/>
      <c r="W441" s="52"/>
    </row>
    <row r="442" spans="3:23" x14ac:dyDescent="0.2">
      <c r="C442" s="3"/>
      <c r="D442" s="100"/>
      <c r="E442" s="3"/>
      <c r="F442" s="3"/>
      <c r="G442" s="9"/>
      <c r="H442" s="18"/>
      <c r="I442" s="18"/>
      <c r="J442" s="18"/>
      <c r="K442" s="33"/>
      <c r="L442" s="3"/>
      <c r="M442" s="3"/>
      <c r="N442" s="3"/>
      <c r="O442" s="3"/>
      <c r="P442" s="3"/>
      <c r="Q442" s="3"/>
      <c r="R442" s="3"/>
      <c r="S442" s="18"/>
      <c r="T442" s="18"/>
      <c r="U442" s="18"/>
      <c r="V442" s="18"/>
      <c r="W442" s="52"/>
    </row>
    <row r="443" spans="3:23" x14ac:dyDescent="0.2">
      <c r="C443" s="3"/>
      <c r="D443" s="100"/>
      <c r="E443" s="3"/>
      <c r="F443" s="3"/>
      <c r="G443" s="9"/>
      <c r="H443" s="18"/>
      <c r="I443" s="18"/>
      <c r="J443" s="18"/>
      <c r="K443" s="33"/>
      <c r="L443" s="3"/>
      <c r="M443" s="3"/>
      <c r="N443" s="3"/>
      <c r="O443" s="3"/>
      <c r="P443" s="3"/>
      <c r="Q443" s="3"/>
      <c r="R443" s="3"/>
      <c r="S443" s="18"/>
      <c r="T443" s="18"/>
      <c r="U443" s="18"/>
      <c r="V443" s="18"/>
      <c r="W443" s="52"/>
    </row>
    <row r="444" spans="3:23" x14ac:dyDescent="0.2">
      <c r="C444" s="3"/>
      <c r="D444" s="100"/>
      <c r="E444" s="3"/>
      <c r="F444" s="3"/>
      <c r="G444" s="9"/>
      <c r="H444" s="18"/>
      <c r="I444" s="18"/>
      <c r="J444" s="18"/>
      <c r="K444" s="33"/>
      <c r="L444" s="3"/>
      <c r="M444" s="3"/>
      <c r="N444" s="3"/>
      <c r="O444" s="3"/>
      <c r="P444" s="3"/>
      <c r="Q444" s="3"/>
      <c r="R444" s="3"/>
      <c r="S444" s="18"/>
      <c r="T444" s="18"/>
      <c r="U444" s="18"/>
      <c r="V444" s="18"/>
      <c r="W444" s="52"/>
    </row>
    <row r="445" spans="3:23" x14ac:dyDescent="0.2">
      <c r="C445" s="3"/>
      <c r="D445" s="100"/>
      <c r="E445" s="3"/>
      <c r="F445" s="3"/>
      <c r="G445" s="9"/>
      <c r="H445" s="18"/>
      <c r="I445" s="18"/>
      <c r="J445" s="18"/>
      <c r="K445" s="33"/>
      <c r="L445" s="3"/>
      <c r="M445" s="3"/>
      <c r="N445" s="3"/>
      <c r="O445" s="3"/>
      <c r="P445" s="3"/>
      <c r="Q445" s="3"/>
      <c r="R445" s="3"/>
      <c r="S445" s="18"/>
      <c r="T445" s="18"/>
      <c r="U445" s="18"/>
      <c r="V445" s="18"/>
      <c r="W445" s="52"/>
    </row>
    <row r="446" spans="3:23" x14ac:dyDescent="0.2">
      <c r="C446" s="3"/>
      <c r="D446" s="100"/>
      <c r="E446" s="3"/>
      <c r="F446" s="3"/>
      <c r="G446" s="9"/>
      <c r="H446" s="18"/>
      <c r="I446" s="18"/>
      <c r="J446" s="18"/>
      <c r="K446" s="33"/>
      <c r="L446" s="3"/>
      <c r="M446" s="3"/>
      <c r="N446" s="3"/>
      <c r="O446" s="3"/>
      <c r="P446" s="3"/>
      <c r="Q446" s="3"/>
      <c r="R446" s="3"/>
      <c r="S446" s="18"/>
      <c r="T446" s="18"/>
      <c r="U446" s="18"/>
      <c r="V446" s="18"/>
      <c r="W446" s="52"/>
    </row>
    <row r="447" spans="3:23" x14ac:dyDescent="0.2">
      <c r="C447" s="3"/>
      <c r="D447" s="100"/>
      <c r="E447" s="3"/>
      <c r="F447" s="3"/>
      <c r="G447" s="9"/>
      <c r="H447" s="18"/>
      <c r="I447" s="18"/>
      <c r="J447" s="18"/>
      <c r="K447" s="33"/>
      <c r="L447" s="3"/>
      <c r="M447" s="3"/>
      <c r="N447" s="3"/>
      <c r="O447" s="3"/>
      <c r="P447" s="3"/>
      <c r="Q447" s="3"/>
      <c r="R447" s="3"/>
      <c r="S447" s="18"/>
      <c r="T447" s="18"/>
      <c r="U447" s="18"/>
      <c r="V447" s="18"/>
      <c r="W447" s="52"/>
    </row>
    <row r="448" spans="3:23" x14ac:dyDescent="0.2">
      <c r="C448" s="3"/>
      <c r="D448" s="100"/>
      <c r="E448" s="3"/>
      <c r="F448" s="3"/>
      <c r="G448" s="9"/>
      <c r="H448" s="18"/>
      <c r="I448" s="18"/>
      <c r="J448" s="18"/>
      <c r="K448" s="33"/>
      <c r="L448" s="3"/>
      <c r="M448" s="3"/>
      <c r="N448" s="3"/>
      <c r="O448" s="3"/>
      <c r="P448" s="3"/>
      <c r="Q448" s="3"/>
      <c r="R448" s="3"/>
      <c r="S448" s="18"/>
      <c r="T448" s="18"/>
      <c r="U448" s="18"/>
      <c r="V448" s="18"/>
      <c r="W448" s="52"/>
    </row>
    <row r="449" spans="3:23" x14ac:dyDescent="0.2">
      <c r="C449" s="3"/>
      <c r="D449" s="100"/>
      <c r="E449" s="3"/>
      <c r="F449" s="3"/>
      <c r="G449" s="9"/>
      <c r="H449" s="18"/>
      <c r="I449" s="18"/>
      <c r="J449" s="18"/>
      <c r="K449" s="33"/>
      <c r="L449" s="3"/>
      <c r="M449" s="3"/>
      <c r="N449" s="3"/>
      <c r="O449" s="3"/>
      <c r="P449" s="3"/>
      <c r="Q449" s="3"/>
      <c r="R449" s="3"/>
      <c r="S449" s="18"/>
      <c r="T449" s="18"/>
      <c r="U449" s="18"/>
      <c r="V449" s="18"/>
      <c r="W449" s="52"/>
    </row>
    <row r="450" spans="3:23" x14ac:dyDescent="0.2">
      <c r="C450" s="3"/>
      <c r="D450" s="100"/>
      <c r="E450" s="3"/>
      <c r="F450" s="3"/>
      <c r="G450" s="9"/>
      <c r="H450" s="18"/>
      <c r="I450" s="18"/>
      <c r="J450" s="18"/>
      <c r="K450" s="33"/>
      <c r="L450" s="3"/>
      <c r="M450" s="3"/>
      <c r="N450" s="3"/>
      <c r="O450" s="3"/>
      <c r="P450" s="3"/>
      <c r="Q450" s="3"/>
      <c r="R450" s="3"/>
      <c r="S450" s="18"/>
      <c r="T450" s="18"/>
      <c r="U450" s="18"/>
      <c r="V450" s="18"/>
      <c r="W450" s="52"/>
    </row>
    <row r="451" spans="3:23" x14ac:dyDescent="0.2">
      <c r="C451" s="3"/>
      <c r="D451" s="100"/>
      <c r="E451" s="3"/>
      <c r="F451" s="3"/>
      <c r="G451" s="9"/>
      <c r="H451" s="18"/>
      <c r="I451" s="18"/>
      <c r="J451" s="18"/>
      <c r="K451" s="33"/>
      <c r="L451" s="3"/>
      <c r="M451" s="3"/>
      <c r="N451" s="3"/>
      <c r="O451" s="3"/>
      <c r="P451" s="3"/>
      <c r="Q451" s="3"/>
      <c r="R451" s="3"/>
      <c r="S451" s="18"/>
      <c r="T451" s="18"/>
      <c r="U451" s="18"/>
      <c r="V451" s="18"/>
      <c r="W451" s="52"/>
    </row>
    <row r="452" spans="3:23" x14ac:dyDescent="0.2">
      <c r="C452" s="3"/>
      <c r="D452" s="100"/>
      <c r="E452" s="3"/>
      <c r="F452" s="3"/>
      <c r="G452" s="9"/>
      <c r="H452" s="18"/>
      <c r="I452" s="18"/>
      <c r="J452" s="18"/>
      <c r="K452" s="33"/>
      <c r="L452" s="3"/>
      <c r="M452" s="3"/>
      <c r="N452" s="3"/>
      <c r="O452" s="3"/>
      <c r="P452" s="3"/>
      <c r="Q452" s="3"/>
      <c r="R452" s="3"/>
      <c r="S452" s="18"/>
      <c r="T452" s="18"/>
      <c r="U452" s="18"/>
      <c r="V452" s="18"/>
      <c r="W452" s="52"/>
    </row>
    <row r="453" spans="3:23" x14ac:dyDescent="0.2">
      <c r="C453" s="3"/>
      <c r="D453" s="100"/>
      <c r="E453" s="3"/>
      <c r="F453" s="3"/>
      <c r="G453" s="9"/>
      <c r="H453" s="18"/>
      <c r="I453" s="18"/>
      <c r="J453" s="18"/>
      <c r="K453" s="33"/>
      <c r="L453" s="3"/>
      <c r="M453" s="3"/>
      <c r="N453" s="3"/>
      <c r="O453" s="3"/>
      <c r="P453" s="3"/>
      <c r="Q453" s="3"/>
      <c r="R453" s="3"/>
      <c r="S453" s="18"/>
      <c r="T453" s="18"/>
      <c r="U453" s="18"/>
      <c r="V453" s="18"/>
      <c r="W453" s="52"/>
    </row>
    <row r="454" spans="3:23" x14ac:dyDescent="0.2">
      <c r="C454" s="3"/>
      <c r="D454" s="100"/>
      <c r="E454" s="3"/>
      <c r="F454" s="3"/>
      <c r="G454" s="9"/>
      <c r="H454" s="18"/>
      <c r="I454" s="18"/>
      <c r="J454" s="18"/>
      <c r="K454" s="33"/>
      <c r="L454" s="3"/>
      <c r="M454" s="3"/>
      <c r="N454" s="3"/>
      <c r="O454" s="3"/>
      <c r="P454" s="3"/>
      <c r="Q454" s="3"/>
      <c r="R454" s="3"/>
      <c r="S454" s="18"/>
      <c r="T454" s="18"/>
      <c r="U454" s="18"/>
      <c r="V454" s="18"/>
      <c r="W454" s="52"/>
    </row>
    <row r="455" spans="3:23" x14ac:dyDescent="0.2">
      <c r="C455" s="3"/>
      <c r="D455" s="100"/>
      <c r="E455" s="3"/>
      <c r="F455" s="3"/>
      <c r="G455" s="9"/>
      <c r="H455" s="18"/>
      <c r="I455" s="18"/>
      <c r="J455" s="18"/>
      <c r="K455" s="33"/>
      <c r="L455" s="3"/>
      <c r="M455" s="3"/>
      <c r="N455" s="3"/>
      <c r="O455" s="3"/>
      <c r="P455" s="3"/>
      <c r="Q455" s="3"/>
      <c r="R455" s="3"/>
      <c r="S455" s="18"/>
      <c r="T455" s="18"/>
      <c r="U455" s="18"/>
      <c r="V455" s="18"/>
      <c r="W455" s="52"/>
    </row>
    <row r="456" spans="3:23" x14ac:dyDescent="0.2">
      <c r="C456" s="3"/>
      <c r="D456" s="100"/>
      <c r="E456" s="3"/>
      <c r="F456" s="3"/>
      <c r="G456" s="9"/>
      <c r="H456" s="18"/>
      <c r="I456" s="18"/>
      <c r="J456" s="18"/>
      <c r="K456" s="33"/>
      <c r="L456" s="3"/>
      <c r="M456" s="3"/>
      <c r="N456" s="3"/>
      <c r="O456" s="3"/>
      <c r="P456" s="3"/>
      <c r="Q456" s="3"/>
      <c r="R456" s="3"/>
      <c r="S456" s="18"/>
      <c r="T456" s="18"/>
      <c r="U456" s="18"/>
      <c r="V456" s="18"/>
      <c r="W456" s="52"/>
    </row>
    <row r="457" spans="3:23" x14ac:dyDescent="0.2">
      <c r="C457" s="3"/>
      <c r="D457" s="100"/>
      <c r="E457" s="3"/>
      <c r="F457" s="3"/>
      <c r="G457" s="9"/>
      <c r="H457" s="18"/>
      <c r="I457" s="18"/>
      <c r="J457" s="18"/>
      <c r="K457" s="33"/>
      <c r="L457" s="3"/>
      <c r="M457" s="3"/>
      <c r="N457" s="3"/>
      <c r="O457" s="3"/>
      <c r="P457" s="3"/>
      <c r="Q457" s="3"/>
      <c r="R457" s="3"/>
      <c r="S457" s="18"/>
      <c r="T457" s="18"/>
      <c r="U457" s="18"/>
      <c r="V457" s="18"/>
      <c r="W457" s="52"/>
    </row>
    <row r="458" spans="3:23" x14ac:dyDescent="0.2">
      <c r="C458" s="3"/>
      <c r="D458" s="100"/>
      <c r="E458" s="3"/>
      <c r="F458" s="3"/>
      <c r="G458" s="9"/>
      <c r="H458" s="18"/>
      <c r="I458" s="18"/>
      <c r="J458" s="18"/>
      <c r="K458" s="33"/>
      <c r="L458" s="3"/>
      <c r="M458" s="3"/>
      <c r="N458" s="3"/>
      <c r="O458" s="3"/>
      <c r="P458" s="3"/>
      <c r="Q458" s="3"/>
      <c r="R458" s="3"/>
      <c r="S458" s="18"/>
      <c r="T458" s="18"/>
      <c r="U458" s="18"/>
      <c r="V458" s="18"/>
      <c r="W458" s="52"/>
    </row>
    <row r="459" spans="3:23" x14ac:dyDescent="0.2">
      <c r="C459" s="3"/>
      <c r="D459" s="100"/>
      <c r="E459" s="3"/>
      <c r="F459" s="3"/>
      <c r="G459" s="9"/>
      <c r="H459" s="18"/>
      <c r="I459" s="18"/>
      <c r="J459" s="18"/>
      <c r="K459" s="33"/>
      <c r="L459" s="3"/>
      <c r="M459" s="3"/>
      <c r="N459" s="3"/>
      <c r="O459" s="3"/>
      <c r="P459" s="3"/>
      <c r="Q459" s="3"/>
      <c r="R459" s="3"/>
      <c r="S459" s="18"/>
      <c r="T459" s="18"/>
      <c r="U459" s="18"/>
      <c r="V459" s="18"/>
      <c r="W459" s="52"/>
    </row>
    <row r="460" spans="3:23" x14ac:dyDescent="0.2">
      <c r="C460" s="3"/>
      <c r="D460" s="100"/>
      <c r="E460" s="3"/>
      <c r="F460" s="3"/>
      <c r="G460" s="9"/>
      <c r="H460" s="18"/>
      <c r="I460" s="18"/>
      <c r="J460" s="18"/>
      <c r="K460" s="33"/>
      <c r="L460" s="3"/>
      <c r="M460" s="3"/>
      <c r="N460" s="3"/>
      <c r="O460" s="3"/>
      <c r="P460" s="3"/>
      <c r="Q460" s="3"/>
      <c r="R460" s="3"/>
      <c r="S460" s="18"/>
      <c r="T460" s="18"/>
      <c r="U460" s="18"/>
      <c r="V460" s="18"/>
      <c r="W460" s="52"/>
    </row>
    <row r="461" spans="3:23" x14ac:dyDescent="0.2">
      <c r="C461" s="3"/>
      <c r="D461" s="100"/>
      <c r="E461" s="3"/>
      <c r="F461" s="3"/>
      <c r="G461" s="9"/>
      <c r="H461" s="18"/>
      <c r="I461" s="18"/>
      <c r="J461" s="18"/>
      <c r="K461" s="33"/>
      <c r="L461" s="3"/>
      <c r="M461" s="3"/>
      <c r="N461" s="3"/>
      <c r="O461" s="3"/>
      <c r="P461" s="3"/>
      <c r="Q461" s="3"/>
      <c r="R461" s="3"/>
      <c r="S461" s="18"/>
      <c r="T461" s="18"/>
      <c r="U461" s="18"/>
      <c r="V461" s="18"/>
      <c r="W461" s="52"/>
    </row>
    <row r="462" spans="3:23" x14ac:dyDescent="0.2">
      <c r="C462" s="3"/>
      <c r="D462" s="100"/>
      <c r="E462" s="3"/>
      <c r="F462" s="3"/>
      <c r="G462" s="9"/>
      <c r="H462" s="18"/>
      <c r="I462" s="18"/>
      <c r="J462" s="18"/>
      <c r="K462" s="33"/>
      <c r="L462" s="3"/>
      <c r="M462" s="3"/>
      <c r="N462" s="3"/>
      <c r="O462" s="3"/>
      <c r="P462" s="3"/>
      <c r="Q462" s="3"/>
      <c r="R462" s="3"/>
      <c r="S462" s="18"/>
      <c r="T462" s="18"/>
      <c r="U462" s="18"/>
      <c r="V462" s="18"/>
      <c r="W462" s="52"/>
    </row>
    <row r="463" spans="3:23" x14ac:dyDescent="0.2">
      <c r="C463" s="3"/>
      <c r="D463" s="100"/>
      <c r="E463" s="3"/>
      <c r="F463" s="3"/>
      <c r="G463" s="9"/>
      <c r="H463" s="18"/>
      <c r="I463" s="18"/>
      <c r="J463" s="18"/>
      <c r="K463" s="33"/>
      <c r="L463" s="3"/>
      <c r="M463" s="3"/>
      <c r="N463" s="3"/>
      <c r="O463" s="3"/>
      <c r="P463" s="3"/>
      <c r="Q463" s="3"/>
      <c r="R463" s="3"/>
      <c r="S463" s="18"/>
      <c r="T463" s="18"/>
      <c r="U463" s="18"/>
      <c r="V463" s="18"/>
      <c r="W463" s="52"/>
    </row>
    <row r="464" spans="3:23" x14ac:dyDescent="0.2">
      <c r="C464" s="3"/>
      <c r="D464" s="100"/>
      <c r="E464" s="3"/>
      <c r="F464" s="3"/>
      <c r="G464" s="9"/>
      <c r="H464" s="18"/>
      <c r="I464" s="18"/>
      <c r="J464" s="18"/>
      <c r="K464" s="33"/>
      <c r="L464" s="3"/>
      <c r="M464" s="3"/>
      <c r="N464" s="3"/>
      <c r="O464" s="3"/>
      <c r="P464" s="3"/>
      <c r="Q464" s="3"/>
      <c r="R464" s="3"/>
      <c r="S464" s="18"/>
      <c r="T464" s="18"/>
      <c r="U464" s="18"/>
      <c r="V464" s="18"/>
      <c r="W464" s="52"/>
    </row>
    <row r="465" spans="3:23" x14ac:dyDescent="0.2">
      <c r="C465" s="3"/>
      <c r="D465" s="100"/>
      <c r="E465" s="3"/>
      <c r="F465" s="3"/>
      <c r="G465" s="9"/>
      <c r="H465" s="18"/>
      <c r="I465" s="18"/>
      <c r="J465" s="18"/>
      <c r="K465" s="33"/>
      <c r="L465" s="3"/>
      <c r="M465" s="3"/>
      <c r="N465" s="3"/>
      <c r="O465" s="3"/>
      <c r="P465" s="3"/>
      <c r="Q465" s="3"/>
      <c r="R465" s="3"/>
      <c r="S465" s="18"/>
      <c r="T465" s="18"/>
      <c r="U465" s="18"/>
      <c r="V465" s="18"/>
      <c r="W465" s="52"/>
    </row>
    <row r="466" spans="3:23" x14ac:dyDescent="0.2">
      <c r="C466" s="3"/>
      <c r="D466" s="100"/>
      <c r="E466" s="3"/>
      <c r="F466" s="3"/>
      <c r="G466" s="9"/>
      <c r="H466" s="18"/>
      <c r="I466" s="18"/>
      <c r="J466" s="18"/>
      <c r="K466" s="33"/>
      <c r="L466" s="3"/>
      <c r="M466" s="3"/>
      <c r="N466" s="3"/>
      <c r="O466" s="3"/>
      <c r="P466" s="3"/>
      <c r="Q466" s="3"/>
      <c r="R466" s="3"/>
      <c r="S466" s="18"/>
      <c r="T466" s="18"/>
      <c r="U466" s="18"/>
      <c r="V466" s="18"/>
      <c r="W466" s="52"/>
    </row>
    <row r="467" spans="3:23" x14ac:dyDescent="0.2">
      <c r="C467" s="3"/>
      <c r="D467" s="100"/>
      <c r="E467" s="3"/>
      <c r="F467" s="3"/>
      <c r="G467" s="9"/>
      <c r="H467" s="18"/>
      <c r="I467" s="18"/>
      <c r="J467" s="18"/>
      <c r="K467" s="33"/>
      <c r="L467" s="3"/>
      <c r="M467" s="3"/>
      <c r="N467" s="3"/>
      <c r="O467" s="3"/>
      <c r="P467" s="3"/>
      <c r="Q467" s="3"/>
      <c r="R467" s="3"/>
      <c r="S467" s="18"/>
      <c r="T467" s="18"/>
      <c r="U467" s="18"/>
      <c r="V467" s="18"/>
      <c r="W467" s="52"/>
    </row>
    <row r="468" spans="3:23" x14ac:dyDescent="0.2">
      <c r="C468" s="3"/>
      <c r="D468" s="100"/>
      <c r="E468" s="3"/>
      <c r="F468" s="3"/>
      <c r="G468" s="9"/>
      <c r="H468" s="18"/>
      <c r="I468" s="18"/>
      <c r="J468" s="18"/>
      <c r="K468" s="33"/>
      <c r="L468" s="3"/>
      <c r="M468" s="3"/>
      <c r="N468" s="3"/>
      <c r="O468" s="3"/>
      <c r="P468" s="3"/>
      <c r="Q468" s="3"/>
      <c r="R468" s="3"/>
      <c r="S468" s="18"/>
      <c r="T468" s="18"/>
      <c r="U468" s="18"/>
      <c r="V468" s="18"/>
      <c r="W468" s="52"/>
    </row>
    <row r="469" spans="3:23" x14ac:dyDescent="0.2">
      <c r="C469" s="3"/>
      <c r="D469" s="100"/>
      <c r="E469" s="3"/>
      <c r="F469" s="3"/>
      <c r="G469" s="9"/>
      <c r="H469" s="18"/>
      <c r="I469" s="18"/>
      <c r="J469" s="18"/>
      <c r="K469" s="33"/>
      <c r="L469" s="3"/>
      <c r="M469" s="3"/>
      <c r="N469" s="3"/>
      <c r="O469" s="3"/>
      <c r="P469" s="3"/>
      <c r="Q469" s="3"/>
      <c r="R469" s="3"/>
      <c r="S469" s="18"/>
      <c r="T469" s="18"/>
      <c r="U469" s="18"/>
      <c r="V469" s="18"/>
      <c r="W469" s="52"/>
    </row>
    <row r="470" spans="3:23" x14ac:dyDescent="0.2">
      <c r="C470" s="3"/>
      <c r="D470" s="100"/>
      <c r="E470" s="3"/>
      <c r="F470" s="3"/>
      <c r="G470" s="9"/>
      <c r="H470" s="18"/>
      <c r="I470" s="18"/>
      <c r="J470" s="18"/>
      <c r="K470" s="33"/>
      <c r="L470" s="3"/>
      <c r="M470" s="3"/>
      <c r="N470" s="3"/>
      <c r="O470" s="3"/>
      <c r="P470" s="3"/>
      <c r="Q470" s="3"/>
      <c r="R470" s="3"/>
      <c r="S470" s="18"/>
      <c r="T470" s="18"/>
      <c r="U470" s="18"/>
      <c r="V470" s="18"/>
      <c r="W470" s="52"/>
    </row>
    <row r="471" spans="3:23" x14ac:dyDescent="0.2">
      <c r="C471" s="3"/>
      <c r="D471" s="100"/>
      <c r="E471" s="3"/>
      <c r="F471" s="3"/>
      <c r="G471" s="9"/>
      <c r="H471" s="18"/>
      <c r="I471" s="18"/>
      <c r="J471" s="18"/>
      <c r="K471" s="33"/>
      <c r="L471" s="3"/>
      <c r="M471" s="3"/>
      <c r="N471" s="3"/>
      <c r="O471" s="3"/>
      <c r="P471" s="3"/>
      <c r="Q471" s="3"/>
      <c r="R471" s="3"/>
      <c r="S471" s="18"/>
      <c r="T471" s="18"/>
      <c r="U471" s="18"/>
      <c r="V471" s="18"/>
      <c r="W471" s="52"/>
    </row>
    <row r="472" spans="3:23" x14ac:dyDescent="0.2">
      <c r="C472" s="3"/>
      <c r="D472" s="100"/>
      <c r="E472" s="3"/>
      <c r="F472" s="3"/>
      <c r="G472" s="9"/>
      <c r="H472" s="18"/>
      <c r="I472" s="18"/>
      <c r="J472" s="18"/>
      <c r="K472" s="33"/>
      <c r="L472" s="3"/>
      <c r="M472" s="3"/>
      <c r="N472" s="3"/>
      <c r="O472" s="3"/>
      <c r="P472" s="3"/>
      <c r="Q472" s="3"/>
      <c r="R472" s="3"/>
      <c r="S472" s="18"/>
      <c r="T472" s="18"/>
      <c r="U472" s="18"/>
      <c r="V472" s="18"/>
      <c r="W472" s="52"/>
    </row>
    <row r="473" spans="3:23" x14ac:dyDescent="0.2">
      <c r="C473" s="3"/>
      <c r="D473" s="100"/>
      <c r="E473" s="3"/>
      <c r="F473" s="3"/>
      <c r="G473" s="9"/>
      <c r="H473" s="18"/>
      <c r="I473" s="18"/>
      <c r="J473" s="18"/>
      <c r="K473" s="33"/>
      <c r="L473" s="3"/>
      <c r="M473" s="3"/>
      <c r="N473" s="3"/>
      <c r="O473" s="3"/>
      <c r="P473" s="3"/>
      <c r="Q473" s="3"/>
      <c r="R473" s="3"/>
      <c r="S473" s="18"/>
      <c r="T473" s="18"/>
      <c r="U473" s="18"/>
      <c r="V473" s="18"/>
      <c r="W473" s="52"/>
    </row>
    <row r="474" spans="3:23" x14ac:dyDescent="0.2">
      <c r="C474" s="3"/>
      <c r="D474" s="100"/>
      <c r="E474" s="3"/>
      <c r="F474" s="3"/>
      <c r="G474" s="9"/>
      <c r="H474" s="18"/>
      <c r="I474" s="18"/>
      <c r="J474" s="18"/>
      <c r="K474" s="33"/>
      <c r="L474" s="3"/>
      <c r="M474" s="3"/>
      <c r="N474" s="3"/>
      <c r="O474" s="3"/>
      <c r="P474" s="3"/>
      <c r="Q474" s="3"/>
      <c r="R474" s="3"/>
      <c r="S474" s="18"/>
      <c r="T474" s="18"/>
      <c r="U474" s="18"/>
      <c r="V474" s="18"/>
      <c r="W474" s="52"/>
    </row>
    <row r="475" spans="3:23" x14ac:dyDescent="0.2">
      <c r="C475" s="3"/>
      <c r="D475" s="100"/>
      <c r="E475" s="3"/>
      <c r="F475" s="3"/>
      <c r="G475" s="9"/>
      <c r="H475" s="18"/>
      <c r="I475" s="18"/>
      <c r="J475" s="18"/>
      <c r="K475" s="33"/>
      <c r="L475" s="3"/>
      <c r="M475" s="3"/>
      <c r="N475" s="3"/>
      <c r="O475" s="3"/>
      <c r="P475" s="3"/>
      <c r="Q475" s="3"/>
      <c r="R475" s="3"/>
      <c r="S475" s="18"/>
      <c r="T475" s="18"/>
      <c r="U475" s="18"/>
      <c r="V475" s="18"/>
      <c r="W475" s="52"/>
    </row>
    <row r="476" spans="3:23" x14ac:dyDescent="0.2">
      <c r="C476" s="3"/>
      <c r="D476" s="100"/>
      <c r="E476" s="3"/>
      <c r="F476" s="3"/>
      <c r="G476" s="9"/>
      <c r="H476" s="18"/>
      <c r="I476" s="18"/>
      <c r="J476" s="18"/>
      <c r="K476" s="33"/>
      <c r="L476" s="3"/>
      <c r="M476" s="3"/>
      <c r="N476" s="3"/>
      <c r="O476" s="3"/>
      <c r="P476" s="3"/>
      <c r="Q476" s="3"/>
      <c r="R476" s="3"/>
      <c r="S476" s="18"/>
      <c r="T476" s="18"/>
      <c r="U476" s="18"/>
      <c r="V476" s="18"/>
      <c r="W476" s="52"/>
    </row>
    <row r="477" spans="3:23" x14ac:dyDescent="0.2">
      <c r="C477" s="3"/>
      <c r="D477" s="100"/>
      <c r="E477" s="3"/>
      <c r="F477" s="3"/>
      <c r="G477" s="9"/>
      <c r="H477" s="18"/>
      <c r="I477" s="18"/>
      <c r="J477" s="18"/>
      <c r="K477" s="33"/>
      <c r="L477" s="3"/>
      <c r="M477" s="3"/>
      <c r="N477" s="3"/>
      <c r="O477" s="3"/>
      <c r="P477" s="3"/>
      <c r="Q477" s="3"/>
      <c r="R477" s="3"/>
      <c r="S477" s="18"/>
      <c r="T477" s="18"/>
      <c r="U477" s="18"/>
      <c r="V477" s="18"/>
      <c r="W477" s="52"/>
    </row>
    <row r="478" spans="3:23" x14ac:dyDescent="0.2">
      <c r="C478" s="3"/>
      <c r="D478" s="100"/>
      <c r="E478" s="3"/>
      <c r="F478" s="3"/>
      <c r="G478" s="9"/>
      <c r="H478" s="18"/>
      <c r="I478" s="18"/>
      <c r="J478" s="18"/>
      <c r="K478" s="33"/>
      <c r="L478" s="3"/>
      <c r="M478" s="3"/>
      <c r="N478" s="3"/>
      <c r="O478" s="3"/>
      <c r="P478" s="3"/>
      <c r="Q478" s="3"/>
      <c r="R478" s="3"/>
      <c r="S478" s="18"/>
      <c r="T478" s="18"/>
      <c r="U478" s="18"/>
      <c r="V478" s="18"/>
      <c r="W478" s="52"/>
    </row>
    <row r="479" spans="3:23" x14ac:dyDescent="0.2">
      <c r="C479" s="3"/>
      <c r="D479" s="100"/>
      <c r="E479" s="3"/>
      <c r="F479" s="3"/>
      <c r="G479" s="9"/>
      <c r="H479" s="18"/>
      <c r="I479" s="18"/>
      <c r="J479" s="18"/>
      <c r="K479" s="33"/>
      <c r="L479" s="3"/>
      <c r="M479" s="3"/>
      <c r="N479" s="3"/>
      <c r="O479" s="3"/>
      <c r="P479" s="3"/>
      <c r="Q479" s="3"/>
      <c r="R479" s="3"/>
      <c r="S479" s="18"/>
      <c r="T479" s="18"/>
      <c r="U479" s="18"/>
      <c r="V479" s="18"/>
      <c r="W479" s="52"/>
    </row>
    <row r="480" spans="3:23" x14ac:dyDescent="0.2">
      <c r="C480" s="3"/>
      <c r="D480" s="100"/>
      <c r="E480" s="3"/>
      <c r="F480" s="3"/>
      <c r="G480" s="9"/>
      <c r="H480" s="18"/>
      <c r="I480" s="18"/>
      <c r="J480" s="18"/>
      <c r="K480" s="33"/>
      <c r="L480" s="3"/>
      <c r="M480" s="3"/>
      <c r="N480" s="3"/>
      <c r="O480" s="3"/>
      <c r="P480" s="3"/>
      <c r="Q480" s="3"/>
      <c r="R480" s="3"/>
      <c r="S480" s="18"/>
      <c r="T480" s="18"/>
      <c r="U480" s="18"/>
      <c r="V480" s="18"/>
      <c r="W480" s="52"/>
    </row>
    <row r="481" spans="3:23" x14ac:dyDescent="0.2">
      <c r="C481" s="3"/>
      <c r="D481" s="100"/>
      <c r="E481" s="3"/>
      <c r="F481" s="3"/>
      <c r="G481" s="9"/>
      <c r="H481" s="18"/>
      <c r="I481" s="18"/>
      <c r="J481" s="18"/>
      <c r="K481" s="33"/>
      <c r="L481" s="3"/>
      <c r="M481" s="3"/>
      <c r="N481" s="3"/>
      <c r="O481" s="3"/>
      <c r="P481" s="3"/>
      <c r="Q481" s="3"/>
      <c r="R481" s="3"/>
      <c r="S481" s="18"/>
      <c r="T481" s="18"/>
      <c r="U481" s="18"/>
      <c r="V481" s="18"/>
      <c r="W481" s="52"/>
    </row>
    <row r="482" spans="3:23" x14ac:dyDescent="0.2">
      <c r="C482" s="3"/>
      <c r="D482" s="100"/>
      <c r="E482" s="3"/>
      <c r="F482" s="3"/>
      <c r="G482" s="9"/>
      <c r="H482" s="18"/>
      <c r="I482" s="18"/>
      <c r="J482" s="18"/>
      <c r="K482" s="33"/>
      <c r="L482" s="3"/>
      <c r="M482" s="3"/>
      <c r="N482" s="3"/>
      <c r="O482" s="3"/>
      <c r="P482" s="3"/>
      <c r="Q482" s="3"/>
      <c r="R482" s="3"/>
      <c r="S482" s="18"/>
      <c r="T482" s="18"/>
      <c r="U482" s="18"/>
      <c r="V482" s="18"/>
      <c r="W482" s="52"/>
    </row>
    <row r="483" spans="3:23" x14ac:dyDescent="0.2">
      <c r="C483" s="3"/>
      <c r="D483" s="100"/>
      <c r="E483" s="3"/>
      <c r="F483" s="3"/>
      <c r="G483" s="9"/>
      <c r="H483" s="18"/>
      <c r="I483" s="18"/>
      <c r="J483" s="18"/>
      <c r="K483" s="33"/>
      <c r="L483" s="3"/>
      <c r="M483" s="3"/>
      <c r="N483" s="3"/>
      <c r="O483" s="3"/>
      <c r="P483" s="3"/>
      <c r="Q483" s="3"/>
      <c r="R483" s="3"/>
      <c r="S483" s="18"/>
      <c r="T483" s="18"/>
      <c r="U483" s="18"/>
      <c r="V483" s="18"/>
      <c r="W483" s="52"/>
    </row>
    <row r="484" spans="3:23" x14ac:dyDescent="0.2">
      <c r="C484" s="3"/>
      <c r="D484" s="100"/>
      <c r="E484" s="3"/>
      <c r="F484" s="3"/>
      <c r="G484" s="9"/>
      <c r="H484" s="18"/>
      <c r="I484" s="18"/>
      <c r="J484" s="18"/>
      <c r="K484" s="33"/>
      <c r="L484" s="3"/>
      <c r="M484" s="3"/>
      <c r="N484" s="3"/>
      <c r="O484" s="3"/>
      <c r="P484" s="3"/>
      <c r="Q484" s="3"/>
      <c r="R484" s="3"/>
      <c r="S484" s="18"/>
      <c r="T484" s="18"/>
      <c r="U484" s="18"/>
      <c r="V484" s="18"/>
      <c r="W484" s="52"/>
    </row>
    <row r="485" spans="3:23" x14ac:dyDescent="0.2">
      <c r="C485" s="3"/>
      <c r="D485" s="100"/>
      <c r="E485" s="3"/>
      <c r="F485" s="3"/>
      <c r="G485" s="9"/>
      <c r="H485" s="18"/>
      <c r="I485" s="18"/>
      <c r="J485" s="18"/>
      <c r="K485" s="33"/>
      <c r="L485" s="3"/>
      <c r="M485" s="3"/>
      <c r="N485" s="3"/>
      <c r="O485" s="3"/>
      <c r="P485" s="3"/>
      <c r="Q485" s="3"/>
      <c r="R485" s="3"/>
      <c r="S485" s="18"/>
      <c r="T485" s="18"/>
      <c r="U485" s="18"/>
      <c r="V485" s="18"/>
      <c r="W485" s="52"/>
    </row>
    <row r="486" spans="3:23" x14ac:dyDescent="0.2">
      <c r="C486" s="3"/>
      <c r="D486" s="100"/>
      <c r="E486" s="3"/>
      <c r="F486" s="3"/>
      <c r="G486" s="9"/>
      <c r="H486" s="18"/>
      <c r="I486" s="18"/>
      <c r="J486" s="18"/>
      <c r="K486" s="33"/>
      <c r="L486" s="3"/>
      <c r="M486" s="3"/>
      <c r="N486" s="3"/>
      <c r="O486" s="3"/>
      <c r="P486" s="3"/>
      <c r="Q486" s="3"/>
      <c r="R486" s="3"/>
      <c r="S486" s="18"/>
      <c r="T486" s="18"/>
      <c r="U486" s="18"/>
      <c r="V486" s="18"/>
      <c r="W486" s="52"/>
    </row>
    <row r="487" spans="3:23" x14ac:dyDescent="0.2">
      <c r="C487" s="3"/>
      <c r="D487" s="100"/>
      <c r="E487" s="3"/>
      <c r="F487" s="3"/>
      <c r="G487" s="9"/>
      <c r="H487" s="18"/>
      <c r="I487" s="18"/>
      <c r="J487" s="18"/>
      <c r="K487" s="33"/>
      <c r="L487" s="3"/>
      <c r="M487" s="3"/>
      <c r="N487" s="3"/>
      <c r="O487" s="3"/>
      <c r="P487" s="3"/>
      <c r="Q487" s="3"/>
      <c r="R487" s="3"/>
      <c r="S487" s="18"/>
      <c r="T487" s="18"/>
      <c r="U487" s="18"/>
      <c r="V487" s="18"/>
      <c r="W487" s="52"/>
    </row>
    <row r="488" spans="3:23" x14ac:dyDescent="0.2">
      <c r="C488" s="3"/>
      <c r="D488" s="100"/>
      <c r="E488" s="3"/>
      <c r="F488" s="3"/>
      <c r="G488" s="9"/>
      <c r="H488" s="18"/>
      <c r="I488" s="18"/>
      <c r="J488" s="18"/>
      <c r="K488" s="33"/>
      <c r="L488" s="3"/>
      <c r="M488" s="3"/>
      <c r="N488" s="3"/>
      <c r="O488" s="3"/>
      <c r="P488" s="3"/>
      <c r="Q488" s="3"/>
      <c r="R488" s="3"/>
      <c r="S488" s="18"/>
      <c r="T488" s="18"/>
      <c r="U488" s="18"/>
      <c r="V488" s="18"/>
      <c r="W488" s="52"/>
    </row>
    <row r="489" spans="3:23" x14ac:dyDescent="0.2">
      <c r="C489" s="3"/>
      <c r="D489" s="100"/>
      <c r="E489" s="3"/>
      <c r="F489" s="3"/>
      <c r="G489" s="9"/>
      <c r="H489" s="18"/>
      <c r="I489" s="18"/>
      <c r="J489" s="18"/>
      <c r="K489" s="33"/>
      <c r="L489" s="3"/>
      <c r="M489" s="3"/>
      <c r="N489" s="3"/>
      <c r="O489" s="3"/>
      <c r="P489" s="3"/>
      <c r="Q489" s="3"/>
      <c r="R489" s="3"/>
      <c r="S489" s="18"/>
      <c r="T489" s="18"/>
      <c r="U489" s="18"/>
      <c r="V489" s="18"/>
      <c r="W489" s="52"/>
    </row>
    <row r="490" spans="3:23" x14ac:dyDescent="0.2">
      <c r="C490" s="3"/>
      <c r="D490" s="100"/>
      <c r="E490" s="3"/>
      <c r="F490" s="3"/>
      <c r="G490" s="9"/>
      <c r="H490" s="18"/>
      <c r="I490" s="18"/>
      <c r="J490" s="18"/>
      <c r="K490" s="33"/>
      <c r="L490" s="3"/>
      <c r="M490" s="3"/>
      <c r="N490" s="3"/>
      <c r="O490" s="3"/>
      <c r="P490" s="3"/>
      <c r="Q490" s="3"/>
      <c r="R490" s="3"/>
      <c r="S490" s="18"/>
      <c r="T490" s="18"/>
      <c r="U490" s="18"/>
      <c r="V490" s="18"/>
      <c r="W490" s="52"/>
    </row>
    <row r="491" spans="3:23" x14ac:dyDescent="0.2">
      <c r="C491" s="3"/>
      <c r="D491" s="100"/>
      <c r="E491" s="3"/>
      <c r="F491" s="3"/>
      <c r="G491" s="9"/>
      <c r="H491" s="18"/>
      <c r="I491" s="18"/>
      <c r="J491" s="18"/>
      <c r="K491" s="33"/>
      <c r="L491" s="3"/>
      <c r="M491" s="3"/>
      <c r="N491" s="3"/>
      <c r="O491" s="3"/>
      <c r="P491" s="3"/>
      <c r="Q491" s="3"/>
      <c r="R491" s="3"/>
      <c r="S491" s="18"/>
      <c r="T491" s="18"/>
      <c r="U491" s="18"/>
      <c r="V491" s="18"/>
      <c r="W491" s="52"/>
    </row>
    <row r="492" spans="3:23" x14ac:dyDescent="0.2">
      <c r="C492" s="3"/>
      <c r="D492" s="100"/>
      <c r="E492" s="3"/>
      <c r="F492" s="3"/>
      <c r="G492" s="9"/>
      <c r="H492" s="18"/>
      <c r="I492" s="18"/>
      <c r="J492" s="18"/>
      <c r="K492" s="33"/>
      <c r="L492" s="3"/>
      <c r="M492" s="3"/>
      <c r="N492" s="3"/>
      <c r="O492" s="3"/>
      <c r="P492" s="3"/>
      <c r="Q492" s="3"/>
      <c r="R492" s="3"/>
      <c r="S492" s="18"/>
      <c r="T492" s="18"/>
      <c r="U492" s="18"/>
      <c r="V492" s="18"/>
      <c r="W492" s="52"/>
    </row>
    <row r="493" spans="3:23" x14ac:dyDescent="0.2">
      <c r="C493" s="3"/>
      <c r="D493" s="100"/>
      <c r="E493" s="3"/>
      <c r="F493" s="3"/>
      <c r="G493" s="9"/>
      <c r="H493" s="18"/>
      <c r="I493" s="18"/>
      <c r="J493" s="18"/>
      <c r="K493" s="33"/>
      <c r="L493" s="3"/>
      <c r="M493" s="3"/>
      <c r="N493" s="3"/>
      <c r="O493" s="3"/>
      <c r="P493" s="3"/>
      <c r="Q493" s="3"/>
      <c r="R493" s="3"/>
      <c r="S493" s="18"/>
      <c r="T493" s="18"/>
      <c r="U493" s="18"/>
      <c r="V493" s="18"/>
      <c r="W493" s="52"/>
    </row>
    <row r="494" spans="3:23" x14ac:dyDescent="0.2">
      <c r="C494" s="3"/>
      <c r="D494" s="100"/>
      <c r="E494" s="3"/>
      <c r="F494" s="3"/>
      <c r="G494" s="9"/>
      <c r="H494" s="18"/>
      <c r="I494" s="18"/>
      <c r="J494" s="18"/>
      <c r="K494" s="33"/>
      <c r="L494" s="3"/>
      <c r="M494" s="3"/>
      <c r="N494" s="3"/>
      <c r="O494" s="3"/>
      <c r="P494" s="3"/>
      <c r="Q494" s="3"/>
      <c r="R494" s="3"/>
      <c r="S494" s="18"/>
      <c r="T494" s="18"/>
      <c r="U494" s="18"/>
      <c r="V494" s="18"/>
      <c r="W494" s="52"/>
    </row>
    <row r="495" spans="3:23" x14ac:dyDescent="0.2">
      <c r="C495" s="3"/>
      <c r="D495" s="100"/>
      <c r="E495" s="3"/>
      <c r="F495" s="3"/>
      <c r="G495" s="9"/>
      <c r="H495" s="18"/>
      <c r="I495" s="18"/>
      <c r="J495" s="18"/>
      <c r="K495" s="33"/>
      <c r="L495" s="3"/>
      <c r="M495" s="3"/>
      <c r="N495" s="3"/>
      <c r="O495" s="3"/>
      <c r="P495" s="3"/>
      <c r="Q495" s="3"/>
      <c r="R495" s="3"/>
      <c r="S495" s="18"/>
      <c r="T495" s="18"/>
      <c r="U495" s="18"/>
      <c r="V495" s="18"/>
      <c r="W495" s="52"/>
    </row>
    <row r="496" spans="3:23" x14ac:dyDescent="0.2">
      <c r="C496" s="3"/>
      <c r="D496" s="100"/>
      <c r="E496" s="3"/>
      <c r="F496" s="3"/>
      <c r="G496" s="9"/>
      <c r="H496" s="18"/>
      <c r="I496" s="18"/>
      <c r="J496" s="18"/>
      <c r="K496" s="33"/>
      <c r="L496" s="3"/>
      <c r="M496" s="3"/>
      <c r="N496" s="3"/>
      <c r="O496" s="3"/>
      <c r="P496" s="3"/>
      <c r="Q496" s="3"/>
      <c r="R496" s="3"/>
      <c r="S496" s="18"/>
      <c r="T496" s="18"/>
      <c r="U496" s="18"/>
      <c r="V496" s="18"/>
      <c r="W496" s="52"/>
    </row>
    <row r="497" spans="3:23" x14ac:dyDescent="0.2">
      <c r="C497" s="3"/>
      <c r="D497" s="100"/>
      <c r="E497" s="3"/>
      <c r="F497" s="3"/>
      <c r="G497" s="9"/>
      <c r="H497" s="18"/>
      <c r="I497" s="18"/>
      <c r="J497" s="18"/>
      <c r="K497" s="33"/>
      <c r="L497" s="3"/>
      <c r="M497" s="3"/>
      <c r="N497" s="3"/>
      <c r="O497" s="3"/>
      <c r="P497" s="3"/>
      <c r="Q497" s="3"/>
      <c r="R497" s="3"/>
      <c r="S497" s="18"/>
      <c r="T497" s="18"/>
      <c r="U497" s="18"/>
      <c r="V497" s="18"/>
      <c r="W497" s="52"/>
    </row>
    <row r="498" spans="3:23" x14ac:dyDescent="0.2">
      <c r="C498" s="3"/>
      <c r="D498" s="100"/>
      <c r="E498" s="3"/>
      <c r="F498" s="3"/>
      <c r="G498" s="9"/>
      <c r="H498" s="18"/>
      <c r="I498" s="18"/>
      <c r="J498" s="18"/>
      <c r="K498" s="33"/>
      <c r="L498" s="3"/>
      <c r="M498" s="3"/>
      <c r="N498" s="3"/>
      <c r="O498" s="3"/>
      <c r="P498" s="3"/>
      <c r="Q498" s="3"/>
      <c r="R498" s="3"/>
      <c r="S498" s="18"/>
      <c r="T498" s="18"/>
      <c r="U498" s="18"/>
      <c r="V498" s="18"/>
      <c r="W498" s="52"/>
    </row>
    <row r="499" spans="3:23" x14ac:dyDescent="0.2">
      <c r="C499" s="3"/>
      <c r="D499" s="100"/>
      <c r="E499" s="3"/>
      <c r="F499" s="3"/>
      <c r="G499" s="9"/>
      <c r="H499" s="18"/>
      <c r="I499" s="18"/>
      <c r="J499" s="18"/>
      <c r="K499" s="33"/>
      <c r="L499" s="3"/>
      <c r="M499" s="3"/>
      <c r="N499" s="3"/>
      <c r="O499" s="3"/>
      <c r="P499" s="3"/>
      <c r="Q499" s="3"/>
      <c r="R499" s="3"/>
      <c r="S499" s="18"/>
      <c r="T499" s="18"/>
      <c r="U499" s="18"/>
      <c r="V499" s="18"/>
      <c r="W499" s="52"/>
    </row>
    <row r="500" spans="3:23" x14ac:dyDescent="0.2">
      <c r="C500" s="3"/>
      <c r="D500" s="100"/>
      <c r="E500" s="3"/>
      <c r="F500" s="3"/>
      <c r="G500" s="9"/>
      <c r="H500" s="18"/>
      <c r="I500" s="18"/>
      <c r="J500" s="18"/>
      <c r="K500" s="33"/>
      <c r="L500" s="3"/>
      <c r="M500" s="3"/>
      <c r="N500" s="3"/>
      <c r="O500" s="3"/>
      <c r="P500" s="3"/>
      <c r="Q500" s="3"/>
      <c r="R500" s="3"/>
      <c r="S500" s="18"/>
      <c r="T500" s="18"/>
      <c r="U500" s="18"/>
      <c r="V500" s="18"/>
      <c r="W500" s="52"/>
    </row>
    <row r="501" spans="3:23" x14ac:dyDescent="0.2">
      <c r="C501" s="3"/>
      <c r="D501" s="100"/>
      <c r="E501" s="3"/>
      <c r="F501" s="3"/>
      <c r="G501" s="9"/>
      <c r="H501" s="18"/>
      <c r="I501" s="18"/>
      <c r="J501" s="18"/>
      <c r="K501" s="33"/>
      <c r="L501" s="3"/>
      <c r="M501" s="3"/>
      <c r="N501" s="3"/>
      <c r="O501" s="3"/>
      <c r="P501" s="3"/>
      <c r="Q501" s="3"/>
      <c r="R501" s="3"/>
      <c r="S501" s="18"/>
      <c r="T501" s="18"/>
      <c r="U501" s="18"/>
      <c r="V501" s="18"/>
      <c r="W501" s="52"/>
    </row>
    <row r="502" spans="3:23" x14ac:dyDescent="0.2">
      <c r="C502" s="3"/>
      <c r="D502" s="100"/>
      <c r="E502" s="3"/>
      <c r="F502" s="3"/>
      <c r="G502" s="9"/>
      <c r="H502" s="18"/>
      <c r="I502" s="18"/>
      <c r="J502" s="18"/>
      <c r="K502" s="33"/>
      <c r="L502" s="3"/>
      <c r="M502" s="3"/>
      <c r="N502" s="3"/>
      <c r="O502" s="3"/>
      <c r="P502" s="3"/>
      <c r="Q502" s="3"/>
      <c r="R502" s="3"/>
      <c r="S502" s="18"/>
      <c r="T502" s="18"/>
      <c r="U502" s="18"/>
      <c r="V502" s="18"/>
      <c r="W502" s="52"/>
    </row>
    <row r="503" spans="3:23" x14ac:dyDescent="0.2">
      <c r="C503" s="3"/>
      <c r="D503" s="100"/>
      <c r="E503" s="3"/>
      <c r="F503" s="3"/>
      <c r="G503" s="9"/>
      <c r="H503" s="18"/>
      <c r="I503" s="18"/>
      <c r="J503" s="18"/>
      <c r="K503" s="33"/>
      <c r="L503" s="3"/>
      <c r="M503" s="3"/>
      <c r="N503" s="3"/>
      <c r="O503" s="3"/>
      <c r="P503" s="3"/>
      <c r="Q503" s="3"/>
      <c r="R503" s="3"/>
      <c r="S503" s="18"/>
      <c r="T503" s="18"/>
      <c r="U503" s="18"/>
      <c r="V503" s="18"/>
      <c r="W503" s="52"/>
    </row>
    <row r="504" spans="3:23" x14ac:dyDescent="0.2">
      <c r="C504" s="3"/>
      <c r="D504" s="100"/>
      <c r="E504" s="3"/>
      <c r="F504" s="3"/>
      <c r="G504" s="9"/>
      <c r="H504" s="18"/>
      <c r="I504" s="18"/>
      <c r="J504" s="18"/>
      <c r="K504" s="33"/>
      <c r="L504" s="3"/>
      <c r="M504" s="3"/>
      <c r="N504" s="3"/>
      <c r="O504" s="3"/>
      <c r="P504" s="3"/>
      <c r="Q504" s="3"/>
      <c r="R504" s="3"/>
      <c r="S504" s="18"/>
      <c r="T504" s="18"/>
      <c r="U504" s="18"/>
      <c r="V504" s="18"/>
      <c r="W504" s="52"/>
    </row>
    <row r="505" spans="3:23" x14ac:dyDescent="0.2">
      <c r="C505" s="3"/>
      <c r="D505" s="100"/>
      <c r="E505" s="3"/>
      <c r="F505" s="3"/>
      <c r="G505" s="9"/>
      <c r="H505" s="18"/>
      <c r="I505" s="18"/>
      <c r="J505" s="18"/>
      <c r="K505" s="33"/>
      <c r="L505" s="3"/>
      <c r="M505" s="3"/>
      <c r="N505" s="3"/>
      <c r="O505" s="3"/>
      <c r="P505" s="3"/>
      <c r="Q505" s="3"/>
      <c r="R505" s="3"/>
      <c r="S505" s="18"/>
      <c r="T505" s="18"/>
      <c r="U505" s="18"/>
      <c r="V505" s="18"/>
      <c r="W505" s="52"/>
    </row>
    <row r="506" spans="3:23" x14ac:dyDescent="0.2">
      <c r="C506" s="3"/>
      <c r="D506" s="100"/>
      <c r="E506" s="3"/>
      <c r="F506" s="3"/>
      <c r="G506" s="9"/>
      <c r="H506" s="18"/>
      <c r="I506" s="18"/>
      <c r="J506" s="18"/>
      <c r="K506" s="33"/>
      <c r="L506" s="3"/>
      <c r="M506" s="3"/>
      <c r="N506" s="3"/>
      <c r="O506" s="3"/>
      <c r="P506" s="3"/>
      <c r="Q506" s="3"/>
      <c r="R506" s="3"/>
      <c r="S506" s="18"/>
      <c r="T506" s="18"/>
      <c r="U506" s="18"/>
      <c r="V506" s="18"/>
      <c r="W506" s="52"/>
    </row>
    <row r="507" spans="3:23" x14ac:dyDescent="0.2">
      <c r="C507" s="3"/>
      <c r="D507" s="100"/>
      <c r="E507" s="3"/>
      <c r="F507" s="3"/>
      <c r="G507" s="9"/>
      <c r="H507" s="18"/>
      <c r="I507" s="18"/>
      <c r="J507" s="18"/>
      <c r="K507" s="33"/>
      <c r="L507" s="3"/>
      <c r="M507" s="3"/>
      <c r="N507" s="3"/>
      <c r="O507" s="3"/>
      <c r="P507" s="3"/>
      <c r="Q507" s="3"/>
      <c r="R507" s="3"/>
      <c r="S507" s="18"/>
      <c r="T507" s="18"/>
      <c r="U507" s="18"/>
      <c r="V507" s="18"/>
      <c r="W507" s="52"/>
    </row>
    <row r="508" spans="3:23" x14ac:dyDescent="0.2">
      <c r="C508" s="3"/>
      <c r="D508" s="100"/>
      <c r="E508" s="3"/>
      <c r="F508" s="3"/>
      <c r="G508" s="9"/>
      <c r="H508" s="18"/>
      <c r="I508" s="18"/>
      <c r="J508" s="18"/>
      <c r="K508" s="33"/>
      <c r="L508" s="3"/>
      <c r="M508" s="3"/>
      <c r="N508" s="3"/>
      <c r="O508" s="3"/>
      <c r="P508" s="3"/>
      <c r="Q508" s="3"/>
      <c r="R508" s="3"/>
      <c r="S508" s="18"/>
      <c r="T508" s="18"/>
      <c r="U508" s="18"/>
      <c r="V508" s="18"/>
      <c r="W508" s="52"/>
    </row>
    <row r="509" spans="3:23" x14ac:dyDescent="0.2">
      <c r="C509" s="3"/>
      <c r="D509" s="100"/>
      <c r="E509" s="3"/>
      <c r="F509" s="3"/>
      <c r="G509" s="9"/>
      <c r="H509" s="18"/>
      <c r="I509" s="18"/>
      <c r="J509" s="18"/>
      <c r="K509" s="33"/>
      <c r="L509" s="3"/>
      <c r="M509" s="3"/>
      <c r="N509" s="3"/>
      <c r="O509" s="3"/>
      <c r="P509" s="3"/>
      <c r="Q509" s="3"/>
      <c r="R509" s="3"/>
      <c r="S509" s="18"/>
      <c r="T509" s="18"/>
      <c r="U509" s="18"/>
      <c r="V509" s="18"/>
      <c r="W509" s="52"/>
    </row>
    <row r="510" spans="3:23" x14ac:dyDescent="0.2">
      <c r="C510" s="3"/>
      <c r="D510" s="100"/>
      <c r="E510" s="3"/>
      <c r="F510" s="3"/>
      <c r="G510" s="9"/>
      <c r="H510" s="18"/>
      <c r="I510" s="18"/>
      <c r="J510" s="18"/>
      <c r="K510" s="33"/>
      <c r="L510" s="3"/>
      <c r="M510" s="3"/>
      <c r="N510" s="3"/>
      <c r="O510" s="3"/>
      <c r="P510" s="3"/>
      <c r="Q510" s="3"/>
      <c r="R510" s="3"/>
      <c r="S510" s="18"/>
      <c r="T510" s="18"/>
      <c r="U510" s="18"/>
      <c r="V510" s="18"/>
      <c r="W510" s="52"/>
    </row>
    <row r="511" spans="3:23" x14ac:dyDescent="0.2">
      <c r="C511" s="3"/>
      <c r="D511" s="100"/>
      <c r="E511" s="3"/>
      <c r="F511" s="3"/>
      <c r="G511" s="9"/>
      <c r="H511" s="18"/>
      <c r="I511" s="18"/>
      <c r="J511" s="18"/>
      <c r="K511" s="33"/>
      <c r="L511" s="3"/>
      <c r="M511" s="3"/>
      <c r="N511" s="3"/>
      <c r="O511" s="3"/>
      <c r="P511" s="3"/>
      <c r="Q511" s="3"/>
      <c r="R511" s="3"/>
      <c r="S511" s="18"/>
      <c r="T511" s="18"/>
      <c r="U511" s="18"/>
      <c r="V511" s="18"/>
      <c r="W511" s="52"/>
    </row>
    <row r="512" spans="3:23" x14ac:dyDescent="0.2">
      <c r="C512" s="3"/>
      <c r="D512" s="100"/>
      <c r="E512" s="3"/>
      <c r="F512" s="3"/>
      <c r="G512" s="9"/>
      <c r="H512" s="18"/>
      <c r="I512" s="18"/>
      <c r="J512" s="18"/>
      <c r="K512" s="33"/>
      <c r="L512" s="3"/>
      <c r="M512" s="3"/>
      <c r="N512" s="3"/>
      <c r="O512" s="3"/>
      <c r="P512" s="3"/>
      <c r="Q512" s="3"/>
      <c r="R512" s="3"/>
      <c r="S512" s="18"/>
      <c r="T512" s="18"/>
      <c r="U512" s="18"/>
      <c r="V512" s="18"/>
      <c r="W512" s="52"/>
    </row>
    <row r="513" spans="3:27" x14ac:dyDescent="0.2">
      <c r="C513" s="3"/>
      <c r="D513" s="100"/>
      <c r="E513" s="3"/>
      <c r="F513" s="3"/>
      <c r="G513" s="9"/>
      <c r="H513" s="18"/>
      <c r="I513" s="18"/>
      <c r="J513" s="18"/>
      <c r="K513" s="33"/>
      <c r="L513" s="3"/>
      <c r="M513" s="3"/>
      <c r="N513" s="3"/>
      <c r="O513" s="3"/>
      <c r="P513" s="3"/>
      <c r="Q513" s="3"/>
      <c r="R513" s="3"/>
      <c r="S513" s="18"/>
      <c r="T513" s="18"/>
      <c r="U513" s="18"/>
      <c r="V513" s="18"/>
      <c r="W513" s="52"/>
    </row>
    <row r="514" spans="3:27" x14ac:dyDescent="0.2">
      <c r="C514" s="3"/>
      <c r="D514" s="100"/>
      <c r="E514" s="3"/>
      <c r="F514" s="3"/>
      <c r="G514" s="9"/>
      <c r="H514" s="18"/>
      <c r="I514" s="18"/>
      <c r="J514" s="18"/>
      <c r="K514" s="33"/>
      <c r="L514" s="3"/>
      <c r="M514" s="3"/>
      <c r="N514" s="3"/>
      <c r="O514" s="3"/>
      <c r="P514" s="3"/>
      <c r="Q514" s="3"/>
      <c r="R514" s="3"/>
      <c r="S514" s="18"/>
      <c r="T514" s="18"/>
      <c r="U514" s="18"/>
      <c r="V514" s="18"/>
      <c r="W514" s="52"/>
    </row>
    <row r="515" spans="3:27" s="15" customFormat="1" x14ac:dyDescent="0.2">
      <c r="C515" s="16"/>
      <c r="D515" s="59"/>
      <c r="U515" s="38"/>
      <c r="Z515" s="59"/>
      <c r="AA515" s="59"/>
    </row>
    <row r="516" spans="3:27" x14ac:dyDescent="0.2">
      <c r="H516" s="6"/>
      <c r="I516" s="6"/>
      <c r="J516" s="6"/>
      <c r="K516" s="6"/>
    </row>
    <row r="517" spans="3:27" x14ac:dyDescent="0.2">
      <c r="H517" s="6"/>
      <c r="I517" s="6"/>
      <c r="J517" s="6"/>
      <c r="K517" s="6"/>
    </row>
    <row r="518" spans="3:27" x14ac:dyDescent="0.2">
      <c r="H518" s="6"/>
      <c r="I518" s="6"/>
      <c r="J518" s="6"/>
      <c r="K518" s="6"/>
    </row>
    <row r="519" spans="3:27" x14ac:dyDescent="0.2">
      <c r="H519" s="6"/>
      <c r="I519" s="6"/>
      <c r="J519" s="6"/>
      <c r="K519" s="6"/>
    </row>
    <row r="520" spans="3:27" x14ac:dyDescent="0.2">
      <c r="H520" s="6"/>
      <c r="I520" s="6"/>
      <c r="J520" s="6"/>
      <c r="K520" s="6"/>
    </row>
    <row r="521" spans="3:27" x14ac:dyDescent="0.2">
      <c r="H521" s="6"/>
      <c r="I521" s="6"/>
      <c r="J521" s="6"/>
      <c r="K521" s="6"/>
    </row>
    <row r="522" spans="3:27" x14ac:dyDescent="0.2">
      <c r="H522" s="6"/>
      <c r="I522" s="6"/>
      <c r="J522" s="6"/>
      <c r="K522" s="6"/>
    </row>
    <row r="523" spans="3:27" x14ac:dyDescent="0.2">
      <c r="H523" s="6"/>
      <c r="I523" s="6"/>
      <c r="J523" s="6"/>
      <c r="K523" s="6"/>
    </row>
    <row r="524" spans="3:27" x14ac:dyDescent="0.2">
      <c r="H524" s="6"/>
      <c r="I524" s="6"/>
      <c r="J524" s="6"/>
      <c r="K524" s="6"/>
    </row>
    <row r="525" spans="3:27" x14ac:dyDescent="0.2">
      <c r="H525" s="6"/>
      <c r="I525" s="6"/>
      <c r="J525" s="6"/>
      <c r="K525" s="6"/>
    </row>
    <row r="526" spans="3:27" x14ac:dyDescent="0.2">
      <c r="H526" s="6"/>
      <c r="I526" s="6"/>
      <c r="J526" s="6"/>
      <c r="K526" s="6"/>
    </row>
    <row r="527" spans="3:27" x14ac:dyDescent="0.2">
      <c r="H527" s="6"/>
      <c r="I527" s="6"/>
      <c r="J527" s="6"/>
      <c r="K527" s="6"/>
    </row>
    <row r="528" spans="3:27" x14ac:dyDescent="0.2">
      <c r="H528" s="6"/>
      <c r="I528" s="6"/>
      <c r="J528" s="6"/>
      <c r="K528" s="6"/>
    </row>
    <row r="529" spans="8:11" x14ac:dyDescent="0.2">
      <c r="H529" s="6"/>
      <c r="I529" s="6"/>
      <c r="J529" s="6"/>
      <c r="K529" s="6"/>
    </row>
    <row r="530" spans="8:11" x14ac:dyDescent="0.2">
      <c r="H530" s="6"/>
      <c r="I530" s="6"/>
      <c r="J530" s="6"/>
      <c r="K530" s="6"/>
    </row>
    <row r="531" spans="8:11" x14ac:dyDescent="0.2">
      <c r="H531" s="6"/>
      <c r="I531" s="6"/>
      <c r="J531" s="6"/>
      <c r="K531" s="6"/>
    </row>
    <row r="532" spans="8:11" x14ac:dyDescent="0.2">
      <c r="H532" s="6"/>
      <c r="I532" s="6"/>
      <c r="J532" s="6"/>
      <c r="K532" s="6"/>
    </row>
    <row r="533" spans="8:11" x14ac:dyDescent="0.2">
      <c r="H533" s="6"/>
      <c r="I533" s="6"/>
      <c r="J533" s="6"/>
      <c r="K533" s="6"/>
    </row>
    <row r="534" spans="8:11" x14ac:dyDescent="0.2">
      <c r="H534" s="6"/>
      <c r="I534" s="6"/>
      <c r="J534" s="6"/>
      <c r="K534" s="6"/>
    </row>
    <row r="535" spans="8:11" x14ac:dyDescent="0.2">
      <c r="H535" s="6"/>
      <c r="I535" s="6"/>
      <c r="J535" s="6"/>
      <c r="K535" s="6"/>
    </row>
    <row r="536" spans="8:11" x14ac:dyDescent="0.2">
      <c r="H536" s="6"/>
      <c r="I536" s="6"/>
      <c r="J536" s="6"/>
      <c r="K536" s="6"/>
    </row>
    <row r="537" spans="8:11" x14ac:dyDescent="0.2">
      <c r="H537" s="6"/>
      <c r="I537" s="6"/>
      <c r="J537" s="6"/>
      <c r="K537" s="6"/>
    </row>
    <row r="538" spans="8:11" x14ac:dyDescent="0.2">
      <c r="H538" s="6"/>
      <c r="I538" s="6"/>
      <c r="J538" s="6"/>
      <c r="K538" s="6"/>
    </row>
    <row r="539" spans="8:11" x14ac:dyDescent="0.2">
      <c r="H539" s="6"/>
      <c r="I539" s="6"/>
      <c r="J539" s="6"/>
      <c r="K539" s="6"/>
    </row>
    <row r="540" spans="8:11" x14ac:dyDescent="0.2">
      <c r="H540" s="6"/>
      <c r="I540" s="6"/>
      <c r="J540" s="6"/>
      <c r="K540" s="6"/>
    </row>
    <row r="541" spans="8:11" x14ac:dyDescent="0.2">
      <c r="H541" s="6"/>
      <c r="I541" s="6"/>
      <c r="J541" s="6"/>
      <c r="K541" s="6"/>
    </row>
    <row r="542" spans="8:11" x14ac:dyDescent="0.2">
      <c r="H542" s="6"/>
      <c r="I542" s="6"/>
      <c r="J542" s="6"/>
      <c r="K542" s="6"/>
    </row>
    <row r="543" spans="8:11" x14ac:dyDescent="0.2">
      <c r="H543" s="6"/>
      <c r="I543" s="6"/>
      <c r="J543" s="6"/>
      <c r="K543" s="6"/>
    </row>
    <row r="544" spans="8:11" x14ac:dyDescent="0.2">
      <c r="H544" s="6"/>
      <c r="I544" s="6"/>
      <c r="J544" s="6"/>
      <c r="K544" s="6"/>
    </row>
    <row r="545" spans="8:11" x14ac:dyDescent="0.2">
      <c r="H545" s="6"/>
      <c r="I545" s="6"/>
      <c r="J545" s="6"/>
      <c r="K545" s="6"/>
    </row>
    <row r="546" spans="8:11" x14ac:dyDescent="0.2">
      <c r="H546" s="6"/>
      <c r="I546" s="6"/>
      <c r="J546" s="6"/>
      <c r="K546" s="6"/>
    </row>
    <row r="547" spans="8:11" x14ac:dyDescent="0.2">
      <c r="H547" s="6"/>
      <c r="I547" s="6"/>
      <c r="J547" s="6"/>
      <c r="K547" s="6"/>
    </row>
    <row r="548" spans="8:11" x14ac:dyDescent="0.2">
      <c r="H548" s="6"/>
      <c r="I548" s="6"/>
      <c r="J548" s="6"/>
      <c r="K548" s="6"/>
    </row>
    <row r="549" spans="8:11" x14ac:dyDescent="0.2">
      <c r="H549" s="6"/>
      <c r="I549" s="6"/>
      <c r="J549" s="6"/>
      <c r="K549" s="6"/>
    </row>
    <row r="550" spans="8:11" x14ac:dyDescent="0.2">
      <c r="H550" s="6"/>
      <c r="I550" s="6"/>
      <c r="J550" s="6"/>
      <c r="K550" s="6"/>
    </row>
    <row r="551" spans="8:11" x14ac:dyDescent="0.2">
      <c r="H551" s="6"/>
      <c r="I551" s="6"/>
      <c r="J551" s="6"/>
      <c r="K551" s="6"/>
    </row>
    <row r="552" spans="8:11" x14ac:dyDescent="0.2">
      <c r="H552" s="6"/>
      <c r="I552" s="6"/>
      <c r="J552" s="6"/>
      <c r="K552" s="6"/>
    </row>
    <row r="553" spans="8:11" x14ac:dyDescent="0.2">
      <c r="H553" s="6"/>
      <c r="I553" s="6"/>
      <c r="J553" s="6"/>
      <c r="K553" s="6"/>
    </row>
    <row r="554" spans="8:11" x14ac:dyDescent="0.2">
      <c r="H554" s="6"/>
      <c r="I554" s="6"/>
      <c r="J554" s="6"/>
      <c r="K554" s="6"/>
    </row>
    <row r="555" spans="8:11" x14ac:dyDescent="0.2">
      <c r="H555" s="6"/>
      <c r="I555" s="6"/>
      <c r="J555" s="6"/>
      <c r="K555" s="6"/>
    </row>
    <row r="556" spans="8:11" x14ac:dyDescent="0.2">
      <c r="H556" s="6"/>
      <c r="I556" s="6"/>
      <c r="J556" s="6"/>
      <c r="K556" s="6"/>
    </row>
    <row r="557" spans="8:11" x14ac:dyDescent="0.2">
      <c r="H557" s="6"/>
      <c r="I557" s="6"/>
      <c r="J557" s="6"/>
      <c r="K557" s="6"/>
    </row>
    <row r="558" spans="8:11" x14ac:dyDescent="0.2">
      <c r="H558" s="6"/>
      <c r="I558" s="6"/>
      <c r="J558" s="6"/>
      <c r="K558" s="6"/>
    </row>
    <row r="559" spans="8:11" x14ac:dyDescent="0.2">
      <c r="H559" s="6"/>
      <c r="I559" s="6"/>
      <c r="J559" s="6"/>
      <c r="K559" s="6"/>
    </row>
    <row r="560" spans="8:11" x14ac:dyDescent="0.2">
      <c r="H560" s="6"/>
      <c r="I560" s="6"/>
      <c r="J560" s="6"/>
      <c r="K560" s="6"/>
    </row>
    <row r="561" spans="8:11" x14ac:dyDescent="0.2">
      <c r="H561" s="6"/>
      <c r="I561" s="6"/>
      <c r="J561" s="6"/>
      <c r="K561" s="6"/>
    </row>
    <row r="562" spans="8:11" x14ac:dyDescent="0.2">
      <c r="H562" s="6"/>
      <c r="I562" s="6"/>
      <c r="J562" s="6"/>
      <c r="K562" s="6"/>
    </row>
    <row r="563" spans="8:11" x14ac:dyDescent="0.2">
      <c r="H563" s="6"/>
      <c r="I563" s="6"/>
      <c r="J563" s="6"/>
      <c r="K563" s="6"/>
    </row>
    <row r="564" spans="8:11" x14ac:dyDescent="0.2">
      <c r="H564" s="6"/>
      <c r="I564" s="6"/>
      <c r="J564" s="6"/>
      <c r="K564" s="6"/>
    </row>
    <row r="565" spans="8:11" x14ac:dyDescent="0.2">
      <c r="H565" s="6"/>
      <c r="I565" s="6"/>
      <c r="J565" s="6"/>
      <c r="K565" s="6"/>
    </row>
    <row r="566" spans="8:11" x14ac:dyDescent="0.2">
      <c r="H566" s="6"/>
      <c r="I566" s="6"/>
      <c r="J566" s="6"/>
      <c r="K566" s="6"/>
    </row>
    <row r="567" spans="8:11" x14ac:dyDescent="0.2">
      <c r="H567" s="6"/>
      <c r="I567" s="6"/>
      <c r="J567" s="6"/>
      <c r="K567" s="6"/>
    </row>
    <row r="568" spans="8:11" x14ac:dyDescent="0.2">
      <c r="H568" s="6"/>
      <c r="I568" s="6"/>
      <c r="J568" s="6"/>
      <c r="K568" s="6"/>
    </row>
    <row r="569" spans="8:11" x14ac:dyDescent="0.2">
      <c r="H569" s="6"/>
      <c r="I569" s="6"/>
      <c r="J569" s="6"/>
      <c r="K569" s="6"/>
    </row>
    <row r="570" spans="8:11" x14ac:dyDescent="0.2">
      <c r="H570" s="6"/>
      <c r="I570" s="6"/>
      <c r="J570" s="6"/>
      <c r="K570" s="6"/>
    </row>
    <row r="571" spans="8:11" x14ac:dyDescent="0.2">
      <c r="H571" s="6"/>
      <c r="I571" s="6"/>
      <c r="J571" s="6"/>
      <c r="K571" s="6"/>
    </row>
    <row r="572" spans="8:11" x14ac:dyDescent="0.2">
      <c r="H572" s="6"/>
      <c r="I572" s="6"/>
      <c r="J572" s="6"/>
      <c r="K572" s="6"/>
    </row>
    <row r="573" spans="8:11" x14ac:dyDescent="0.2">
      <c r="H573" s="6"/>
      <c r="I573" s="6"/>
      <c r="J573" s="6"/>
      <c r="K573" s="6"/>
    </row>
    <row r="574" spans="8:11" x14ac:dyDescent="0.2">
      <c r="H574" s="6"/>
      <c r="I574" s="6"/>
      <c r="J574" s="6"/>
      <c r="K574" s="6"/>
    </row>
    <row r="575" spans="8:11" x14ac:dyDescent="0.2">
      <c r="H575" s="6"/>
      <c r="I575" s="6"/>
      <c r="J575" s="6"/>
      <c r="K575" s="6"/>
    </row>
    <row r="576" spans="8:11" x14ac:dyDescent="0.2">
      <c r="H576" s="6"/>
      <c r="I576" s="6"/>
      <c r="J576" s="6"/>
      <c r="K576" s="6"/>
    </row>
    <row r="577" spans="8:11" x14ac:dyDescent="0.2">
      <c r="H577" s="6"/>
      <c r="I577" s="6"/>
      <c r="J577" s="6"/>
      <c r="K577" s="6"/>
    </row>
    <row r="578" spans="8:11" x14ac:dyDescent="0.2">
      <c r="H578" s="6"/>
      <c r="I578" s="6"/>
      <c r="J578" s="6"/>
      <c r="K578" s="6"/>
    </row>
    <row r="579" spans="8:11" x14ac:dyDescent="0.2">
      <c r="H579" s="6"/>
      <c r="I579" s="6"/>
      <c r="J579" s="6"/>
      <c r="K579" s="6"/>
    </row>
    <row r="580" spans="8:11" x14ac:dyDescent="0.2">
      <c r="H580" s="6"/>
      <c r="I580" s="6"/>
      <c r="J580" s="6"/>
      <c r="K580" s="6"/>
    </row>
    <row r="581" spans="8:11" x14ac:dyDescent="0.2">
      <c r="H581" s="6"/>
      <c r="I581" s="6"/>
      <c r="J581" s="6"/>
      <c r="K581" s="6"/>
    </row>
    <row r="582" spans="8:11" x14ac:dyDescent="0.2">
      <c r="H582" s="6"/>
      <c r="I582" s="6"/>
      <c r="J582" s="6"/>
      <c r="K582" s="6"/>
    </row>
    <row r="583" spans="8:11" x14ac:dyDescent="0.2">
      <c r="H583" s="6"/>
      <c r="I583" s="6"/>
      <c r="J583" s="6"/>
      <c r="K583" s="6"/>
    </row>
    <row r="584" spans="8:11" x14ac:dyDescent="0.2">
      <c r="H584" s="6"/>
      <c r="I584" s="6"/>
      <c r="J584" s="6"/>
      <c r="K584" s="6"/>
    </row>
    <row r="585" spans="8:11" x14ac:dyDescent="0.2">
      <c r="H585" s="6"/>
      <c r="I585" s="6"/>
      <c r="J585" s="6"/>
      <c r="K585" s="6"/>
    </row>
    <row r="586" spans="8:11" x14ac:dyDescent="0.2">
      <c r="H586" s="6"/>
      <c r="I586" s="6"/>
      <c r="J586" s="6"/>
      <c r="K586" s="6"/>
    </row>
    <row r="587" spans="8:11" x14ac:dyDescent="0.2">
      <c r="H587" s="6"/>
      <c r="I587" s="6"/>
      <c r="J587" s="6"/>
      <c r="K587" s="6"/>
    </row>
    <row r="588" spans="8:11" x14ac:dyDescent="0.2">
      <c r="H588" s="6"/>
      <c r="I588" s="6"/>
      <c r="J588" s="6"/>
      <c r="K588" s="6"/>
    </row>
    <row r="589" spans="8:11" x14ac:dyDescent="0.2">
      <c r="H589" s="6"/>
      <c r="I589" s="6"/>
      <c r="J589" s="6"/>
      <c r="K589" s="6"/>
    </row>
    <row r="590" spans="8:11" x14ac:dyDescent="0.2">
      <c r="H590" s="6"/>
      <c r="I590" s="6"/>
      <c r="J590" s="6"/>
      <c r="K590" s="6"/>
    </row>
    <row r="591" spans="8:11" x14ac:dyDescent="0.2">
      <c r="H591" s="6"/>
      <c r="I591" s="6"/>
      <c r="J591" s="6"/>
      <c r="K591" s="6"/>
    </row>
    <row r="592" spans="8:11" x14ac:dyDescent="0.2">
      <c r="H592" s="6"/>
      <c r="I592" s="6"/>
      <c r="J592" s="6"/>
      <c r="K592" s="6"/>
    </row>
    <row r="593" spans="8:11" x14ac:dyDescent="0.2">
      <c r="H593" s="6"/>
      <c r="I593" s="6"/>
      <c r="J593" s="6"/>
      <c r="K593" s="6"/>
    </row>
    <row r="594" spans="8:11" x14ac:dyDescent="0.2">
      <c r="H594" s="6"/>
      <c r="I594" s="6"/>
      <c r="J594" s="6"/>
      <c r="K594" s="6"/>
    </row>
    <row r="595" spans="8:11" x14ac:dyDescent="0.2">
      <c r="H595" s="6"/>
      <c r="I595" s="6"/>
      <c r="J595" s="6"/>
      <c r="K595" s="6"/>
    </row>
    <row r="596" spans="8:11" x14ac:dyDescent="0.2">
      <c r="H596" s="6"/>
      <c r="I596" s="6"/>
      <c r="J596" s="6"/>
      <c r="K596" s="6"/>
    </row>
    <row r="597" spans="8:11" x14ac:dyDescent="0.2">
      <c r="H597" s="6"/>
      <c r="I597" s="6"/>
      <c r="J597" s="6"/>
      <c r="K597" s="6"/>
    </row>
    <row r="598" spans="8:11" x14ac:dyDescent="0.2">
      <c r="H598" s="6"/>
      <c r="I598" s="6"/>
      <c r="J598" s="6"/>
      <c r="K598" s="6"/>
    </row>
    <row r="599" spans="8:11" x14ac:dyDescent="0.2">
      <c r="H599" s="6"/>
      <c r="I599" s="6"/>
      <c r="J599" s="6"/>
      <c r="K599" s="6"/>
    </row>
    <row r="600" spans="8:11" x14ac:dyDescent="0.2">
      <c r="H600" s="6"/>
      <c r="I600" s="6"/>
      <c r="J600" s="6"/>
      <c r="K600" s="6"/>
    </row>
    <row r="601" spans="8:11" x14ac:dyDescent="0.2">
      <c r="H601" s="6"/>
      <c r="I601" s="6"/>
      <c r="J601" s="6"/>
      <c r="K601" s="6"/>
    </row>
    <row r="602" spans="8:11" x14ac:dyDescent="0.2">
      <c r="H602" s="6"/>
      <c r="I602" s="6"/>
      <c r="J602" s="6"/>
      <c r="K602" s="6"/>
    </row>
    <row r="603" spans="8:11" x14ac:dyDescent="0.2">
      <c r="H603" s="6"/>
      <c r="I603" s="6"/>
      <c r="J603" s="6"/>
      <c r="K603" s="6"/>
    </row>
    <row r="604" spans="8:11" x14ac:dyDescent="0.2">
      <c r="H604" s="6"/>
      <c r="I604" s="6"/>
      <c r="J604" s="6"/>
      <c r="K604" s="6"/>
    </row>
    <row r="605" spans="8:11" x14ac:dyDescent="0.2">
      <c r="H605" s="6"/>
      <c r="I605" s="6"/>
      <c r="J605" s="6"/>
      <c r="K605" s="6"/>
    </row>
    <row r="606" spans="8:11" x14ac:dyDescent="0.2">
      <c r="H606" s="6"/>
      <c r="I606" s="6"/>
      <c r="J606" s="6"/>
      <c r="K606" s="6"/>
    </row>
    <row r="607" spans="8:11" x14ac:dyDescent="0.2">
      <c r="H607" s="6"/>
      <c r="I607" s="6"/>
      <c r="J607" s="6"/>
      <c r="K607" s="6"/>
    </row>
    <row r="608" spans="8:11" x14ac:dyDescent="0.2">
      <c r="H608" s="6"/>
      <c r="I608" s="6"/>
      <c r="J608" s="6"/>
      <c r="K608" s="6"/>
    </row>
    <row r="609" spans="8:11" x14ac:dyDescent="0.2">
      <c r="H609" s="6"/>
      <c r="I609" s="6"/>
      <c r="J609" s="6"/>
      <c r="K609" s="6"/>
    </row>
    <row r="610" spans="8:11" x14ac:dyDescent="0.2">
      <c r="H610" s="6"/>
      <c r="I610" s="6"/>
      <c r="J610" s="6"/>
      <c r="K610" s="6"/>
    </row>
    <row r="611" spans="8:11" x14ac:dyDescent="0.2">
      <c r="H611" s="6"/>
      <c r="I611" s="6"/>
      <c r="J611" s="6"/>
      <c r="K611" s="6"/>
    </row>
    <row r="612" spans="8:11" x14ac:dyDescent="0.2">
      <c r="H612" s="6"/>
      <c r="I612" s="6"/>
      <c r="J612" s="6"/>
      <c r="K612" s="6"/>
    </row>
    <row r="613" spans="8:11" x14ac:dyDescent="0.2">
      <c r="H613" s="6"/>
      <c r="I613" s="6"/>
      <c r="J613" s="6"/>
      <c r="K613" s="6"/>
    </row>
    <row r="614" spans="8:11" x14ac:dyDescent="0.2">
      <c r="H614" s="6"/>
      <c r="I614" s="6"/>
      <c r="J614" s="6"/>
      <c r="K614" s="6"/>
    </row>
    <row r="615" spans="8:11" x14ac:dyDescent="0.2">
      <c r="H615" s="6"/>
      <c r="I615" s="6"/>
      <c r="J615" s="6"/>
      <c r="K615" s="6"/>
    </row>
    <row r="616" spans="8:11" x14ac:dyDescent="0.2">
      <c r="H616" s="6"/>
      <c r="I616" s="6"/>
      <c r="J616" s="6"/>
      <c r="K616" s="6"/>
    </row>
    <row r="617" spans="8:11" x14ac:dyDescent="0.2">
      <c r="H617" s="6"/>
      <c r="I617" s="6"/>
      <c r="J617" s="6"/>
      <c r="K617" s="6"/>
    </row>
    <row r="618" spans="8:11" x14ac:dyDescent="0.2">
      <c r="H618" s="6"/>
      <c r="I618" s="6"/>
      <c r="J618" s="6"/>
      <c r="K618" s="6"/>
    </row>
    <row r="619" spans="8:11" x14ac:dyDescent="0.2">
      <c r="H619" s="6"/>
      <c r="I619" s="6"/>
      <c r="J619" s="6"/>
      <c r="K619" s="6"/>
    </row>
    <row r="620" spans="8:11" x14ac:dyDescent="0.2">
      <c r="H620" s="6"/>
      <c r="I620" s="6"/>
      <c r="J620" s="6"/>
      <c r="K620" s="6"/>
    </row>
    <row r="621" spans="8:11" x14ac:dyDescent="0.2">
      <c r="H621" s="6"/>
      <c r="I621" s="6"/>
      <c r="J621" s="6"/>
      <c r="K621" s="6"/>
    </row>
    <row r="622" spans="8:11" x14ac:dyDescent="0.2">
      <c r="H622" s="6"/>
      <c r="I622" s="6"/>
      <c r="J622" s="6"/>
      <c r="K622" s="6"/>
    </row>
    <row r="623" spans="8:11" x14ac:dyDescent="0.2">
      <c r="H623" s="6"/>
      <c r="I623" s="6"/>
      <c r="J623" s="6"/>
      <c r="K623" s="6"/>
    </row>
    <row r="624" spans="8:11" x14ac:dyDescent="0.2">
      <c r="H624" s="6"/>
      <c r="I624" s="6"/>
      <c r="J624" s="6"/>
      <c r="K624" s="6"/>
    </row>
    <row r="625" spans="8:11" x14ac:dyDescent="0.2">
      <c r="H625" s="6"/>
      <c r="I625" s="6"/>
      <c r="J625" s="6"/>
      <c r="K625" s="6"/>
    </row>
    <row r="626" spans="8:11" x14ac:dyDescent="0.2">
      <c r="H626" s="6"/>
      <c r="I626" s="6"/>
      <c r="J626" s="6"/>
      <c r="K626" s="6"/>
    </row>
    <row r="627" spans="8:11" x14ac:dyDescent="0.2">
      <c r="H627" s="6"/>
      <c r="I627" s="6"/>
      <c r="J627" s="6"/>
      <c r="K627" s="6"/>
    </row>
    <row r="628" spans="8:11" x14ac:dyDescent="0.2">
      <c r="H628" s="6"/>
      <c r="I628" s="6"/>
      <c r="J628" s="6"/>
      <c r="K628" s="6"/>
    </row>
    <row r="629" spans="8:11" x14ac:dyDescent="0.2">
      <c r="H629" s="6"/>
      <c r="I629" s="6"/>
      <c r="J629" s="6"/>
      <c r="K629" s="6"/>
    </row>
    <row r="630" spans="8:11" x14ac:dyDescent="0.2">
      <c r="H630" s="6"/>
      <c r="I630" s="6"/>
      <c r="J630" s="6"/>
      <c r="K630" s="6"/>
    </row>
    <row r="631" spans="8:11" x14ac:dyDescent="0.2">
      <c r="H631" s="6"/>
      <c r="I631" s="6"/>
      <c r="J631" s="6"/>
      <c r="K631" s="6"/>
    </row>
    <row r="632" spans="8:11" x14ac:dyDescent="0.2">
      <c r="H632" s="6"/>
      <c r="I632" s="6"/>
      <c r="J632" s="6"/>
      <c r="K632" s="6"/>
    </row>
    <row r="633" spans="8:11" x14ac:dyDescent="0.2">
      <c r="H633" s="6"/>
      <c r="I633" s="6"/>
      <c r="J633" s="6"/>
      <c r="K633" s="6"/>
    </row>
    <row r="634" spans="8:11" x14ac:dyDescent="0.2">
      <c r="H634" s="6"/>
      <c r="I634" s="6"/>
      <c r="J634" s="6"/>
      <c r="K634" s="6"/>
    </row>
    <row r="635" spans="8:11" x14ac:dyDescent="0.2">
      <c r="H635" s="6"/>
      <c r="I635" s="6"/>
      <c r="J635" s="6"/>
      <c r="K635" s="6"/>
    </row>
    <row r="636" spans="8:11" x14ac:dyDescent="0.2">
      <c r="H636" s="6"/>
      <c r="I636" s="6"/>
      <c r="J636" s="6"/>
      <c r="K636" s="6"/>
    </row>
    <row r="637" spans="8:11" x14ac:dyDescent="0.2">
      <c r="H637" s="6"/>
      <c r="I637" s="6"/>
      <c r="J637" s="6"/>
      <c r="K637" s="6"/>
    </row>
    <row r="638" spans="8:11" x14ac:dyDescent="0.2">
      <c r="H638" s="6"/>
      <c r="I638" s="6"/>
      <c r="J638" s="6"/>
      <c r="K638" s="6"/>
    </row>
    <row r="639" spans="8:11" x14ac:dyDescent="0.2">
      <c r="H639" s="6"/>
      <c r="I639" s="6"/>
      <c r="J639" s="6"/>
      <c r="K639" s="6"/>
    </row>
    <row r="640" spans="8:11" x14ac:dyDescent="0.2">
      <c r="H640" s="6"/>
      <c r="I640" s="6"/>
      <c r="J640" s="6"/>
      <c r="K640" s="6"/>
    </row>
    <row r="641" spans="8:11" x14ac:dyDescent="0.2">
      <c r="H641" s="6"/>
      <c r="I641" s="6"/>
      <c r="J641" s="6"/>
      <c r="K641" s="6"/>
    </row>
    <row r="642" spans="8:11" x14ac:dyDescent="0.2">
      <c r="H642" s="6"/>
      <c r="I642" s="6"/>
      <c r="J642" s="6"/>
      <c r="K642" s="6"/>
    </row>
    <row r="643" spans="8:11" x14ac:dyDescent="0.2">
      <c r="H643" s="6"/>
      <c r="I643" s="6"/>
      <c r="J643" s="6"/>
      <c r="K643" s="6"/>
    </row>
    <row r="644" spans="8:11" x14ac:dyDescent="0.2">
      <c r="H644" s="6"/>
      <c r="I644" s="6"/>
      <c r="J644" s="6"/>
      <c r="K644" s="6"/>
    </row>
    <row r="645" spans="8:11" x14ac:dyDescent="0.2">
      <c r="H645" s="6"/>
      <c r="I645" s="6"/>
      <c r="J645" s="6"/>
      <c r="K645" s="6"/>
    </row>
    <row r="646" spans="8:11" x14ac:dyDescent="0.2">
      <c r="H646" s="6"/>
      <c r="I646" s="6"/>
      <c r="J646" s="6"/>
      <c r="K646" s="6"/>
    </row>
    <row r="647" spans="8:11" x14ac:dyDescent="0.2">
      <c r="H647" s="6"/>
      <c r="I647" s="6"/>
      <c r="J647" s="6"/>
      <c r="K647" s="6"/>
    </row>
    <row r="648" spans="8:11" x14ac:dyDescent="0.2">
      <c r="H648" s="6"/>
      <c r="I648" s="6"/>
      <c r="J648" s="6"/>
      <c r="K648" s="6"/>
    </row>
    <row r="649" spans="8:11" x14ac:dyDescent="0.2">
      <c r="H649" s="6"/>
      <c r="I649" s="6"/>
      <c r="J649" s="6"/>
      <c r="K649" s="6"/>
    </row>
    <row r="650" spans="8:11" x14ac:dyDescent="0.2">
      <c r="H650" s="6"/>
      <c r="I650" s="6"/>
      <c r="J650" s="6"/>
      <c r="K650" s="6"/>
    </row>
    <row r="651" spans="8:11" x14ac:dyDescent="0.2">
      <c r="H651" s="6"/>
      <c r="I651" s="6"/>
      <c r="J651" s="6"/>
      <c r="K651" s="6"/>
    </row>
    <row r="652" spans="8:11" x14ac:dyDescent="0.2">
      <c r="H652" s="6"/>
      <c r="I652" s="6"/>
      <c r="J652" s="6"/>
      <c r="K652" s="6"/>
    </row>
    <row r="653" spans="8:11" x14ac:dyDescent="0.2">
      <c r="H653" s="6"/>
      <c r="I653" s="6"/>
      <c r="J653" s="6"/>
      <c r="K653" s="6"/>
    </row>
    <row r="654" spans="8:11" x14ac:dyDescent="0.2">
      <c r="H654" s="6"/>
      <c r="I654" s="6"/>
      <c r="J654" s="6"/>
      <c r="K654" s="6"/>
    </row>
    <row r="655" spans="8:11" x14ac:dyDescent="0.2">
      <c r="H655" s="6"/>
      <c r="I655" s="6"/>
      <c r="J655" s="6"/>
      <c r="K655" s="6"/>
    </row>
    <row r="656" spans="8:11" x14ac:dyDescent="0.2">
      <c r="H656" s="6"/>
      <c r="I656" s="6"/>
      <c r="J656" s="6"/>
      <c r="K656" s="6"/>
    </row>
    <row r="657" spans="8:11" x14ac:dyDescent="0.2">
      <c r="H657" s="6"/>
      <c r="I657" s="6"/>
      <c r="J657" s="6"/>
      <c r="K657" s="6"/>
    </row>
    <row r="658" spans="8:11" x14ac:dyDescent="0.2">
      <c r="H658" s="6"/>
      <c r="I658" s="6"/>
      <c r="J658" s="6"/>
      <c r="K658" s="6"/>
    </row>
    <row r="659" spans="8:11" x14ac:dyDescent="0.2">
      <c r="H659" s="6"/>
      <c r="I659" s="6"/>
      <c r="J659" s="6"/>
      <c r="K659" s="6"/>
    </row>
    <row r="660" spans="8:11" x14ac:dyDescent="0.2">
      <c r="H660" s="6"/>
      <c r="I660" s="6"/>
      <c r="J660" s="6"/>
      <c r="K660" s="6"/>
    </row>
    <row r="661" spans="8:11" x14ac:dyDescent="0.2">
      <c r="H661" s="6"/>
      <c r="I661" s="6"/>
      <c r="J661" s="6"/>
      <c r="K661" s="6"/>
    </row>
    <row r="662" spans="8:11" x14ac:dyDescent="0.2">
      <c r="H662" s="6"/>
      <c r="I662" s="6"/>
      <c r="J662" s="6"/>
      <c r="K662" s="6"/>
    </row>
    <row r="663" spans="8:11" x14ac:dyDescent="0.2">
      <c r="H663" s="6"/>
      <c r="I663" s="6"/>
      <c r="J663" s="6"/>
      <c r="K663" s="6"/>
    </row>
    <row r="664" spans="8:11" x14ac:dyDescent="0.2">
      <c r="H664" s="6"/>
      <c r="I664" s="6"/>
      <c r="J664" s="6"/>
      <c r="K664" s="6"/>
    </row>
    <row r="665" spans="8:11" x14ac:dyDescent="0.2">
      <c r="H665" s="6"/>
      <c r="I665" s="6"/>
      <c r="J665" s="6"/>
      <c r="K665" s="6"/>
    </row>
    <row r="666" spans="8:11" x14ac:dyDescent="0.2">
      <c r="H666" s="6"/>
      <c r="I666" s="6"/>
      <c r="J666" s="6"/>
      <c r="K666" s="6"/>
    </row>
    <row r="667" spans="8:11" x14ac:dyDescent="0.2">
      <c r="H667" s="6"/>
      <c r="I667" s="6"/>
      <c r="J667" s="6"/>
      <c r="K667" s="6"/>
    </row>
    <row r="668" spans="8:11" x14ac:dyDescent="0.2">
      <c r="H668" s="6"/>
      <c r="I668" s="6"/>
      <c r="J668" s="6"/>
      <c r="K668" s="6"/>
    </row>
    <row r="669" spans="8:11" x14ac:dyDescent="0.2">
      <c r="H669" s="6"/>
      <c r="I669" s="6"/>
      <c r="J669" s="6"/>
      <c r="K669" s="6"/>
    </row>
    <row r="670" spans="8:11" x14ac:dyDescent="0.2">
      <c r="H670" s="6"/>
      <c r="I670" s="6"/>
      <c r="J670" s="6"/>
      <c r="K670" s="6"/>
    </row>
    <row r="671" spans="8:11" x14ac:dyDescent="0.2">
      <c r="H671" s="6"/>
      <c r="I671" s="6"/>
      <c r="J671" s="6"/>
      <c r="K671" s="6"/>
    </row>
    <row r="672" spans="8:11" x14ac:dyDescent="0.2">
      <c r="H672" s="6"/>
      <c r="I672" s="6"/>
      <c r="J672" s="6"/>
      <c r="K672" s="6"/>
    </row>
    <row r="673" spans="8:11" x14ac:dyDescent="0.2">
      <c r="H673" s="6"/>
      <c r="I673" s="6"/>
      <c r="J673" s="6"/>
      <c r="K673" s="6"/>
    </row>
    <row r="674" spans="8:11" x14ac:dyDescent="0.2">
      <c r="H674" s="6"/>
      <c r="I674" s="6"/>
      <c r="J674" s="6"/>
      <c r="K674" s="6"/>
    </row>
    <row r="675" spans="8:11" x14ac:dyDescent="0.2">
      <c r="H675" s="6"/>
      <c r="I675" s="6"/>
      <c r="J675" s="6"/>
      <c r="K675" s="6"/>
    </row>
    <row r="676" spans="8:11" x14ac:dyDescent="0.2">
      <c r="H676" s="6"/>
      <c r="I676" s="6"/>
      <c r="J676" s="6"/>
      <c r="K676" s="6"/>
    </row>
    <row r="677" spans="8:11" x14ac:dyDescent="0.2">
      <c r="H677" s="6"/>
      <c r="I677" s="6"/>
      <c r="J677" s="6"/>
      <c r="K677" s="6"/>
    </row>
    <row r="678" spans="8:11" x14ac:dyDescent="0.2">
      <c r="H678" s="6"/>
      <c r="I678" s="6"/>
      <c r="J678" s="6"/>
      <c r="K678" s="6"/>
    </row>
    <row r="679" spans="8:11" x14ac:dyDescent="0.2">
      <c r="H679" s="6"/>
      <c r="I679" s="6"/>
      <c r="J679" s="6"/>
      <c r="K679" s="6"/>
    </row>
    <row r="680" spans="8:11" x14ac:dyDescent="0.2">
      <c r="H680" s="6"/>
      <c r="I680" s="6"/>
      <c r="J680" s="6"/>
      <c r="K680" s="6"/>
    </row>
    <row r="681" spans="8:11" x14ac:dyDescent="0.2">
      <c r="H681" s="6"/>
      <c r="I681" s="6"/>
      <c r="J681" s="6"/>
      <c r="K681" s="6"/>
    </row>
    <row r="682" spans="8:11" x14ac:dyDescent="0.2">
      <c r="H682" s="6"/>
      <c r="I682" s="6"/>
      <c r="J682" s="6"/>
      <c r="K682" s="6"/>
    </row>
    <row r="683" spans="8:11" x14ac:dyDescent="0.2">
      <c r="H683" s="6"/>
      <c r="I683" s="6"/>
      <c r="J683" s="6"/>
      <c r="K683" s="6"/>
    </row>
    <row r="684" spans="8:11" x14ac:dyDescent="0.2">
      <c r="H684" s="6"/>
      <c r="I684" s="6"/>
      <c r="J684" s="6"/>
      <c r="K684" s="6"/>
    </row>
    <row r="685" spans="8:11" x14ac:dyDescent="0.2">
      <c r="H685" s="6"/>
      <c r="I685" s="6"/>
      <c r="J685" s="6"/>
      <c r="K685" s="6"/>
    </row>
    <row r="686" spans="8:11" x14ac:dyDescent="0.2">
      <c r="H686" s="6"/>
      <c r="I686" s="6"/>
      <c r="J686" s="6"/>
      <c r="K686" s="6"/>
    </row>
    <row r="687" spans="8:11" x14ac:dyDescent="0.2">
      <c r="H687" s="6"/>
      <c r="I687" s="6"/>
      <c r="J687" s="6"/>
      <c r="K687" s="6"/>
    </row>
    <row r="688" spans="8:11" x14ac:dyDescent="0.2">
      <c r="H688" s="6"/>
      <c r="I688" s="6"/>
      <c r="J688" s="6"/>
      <c r="K688" s="6"/>
    </row>
    <row r="689" spans="8:11" x14ac:dyDescent="0.2">
      <c r="H689" s="6"/>
      <c r="I689" s="6"/>
      <c r="J689" s="6"/>
      <c r="K689" s="6"/>
    </row>
    <row r="690" spans="8:11" x14ac:dyDescent="0.2">
      <c r="H690" s="6"/>
      <c r="I690" s="6"/>
      <c r="J690" s="6"/>
      <c r="K690" s="6"/>
    </row>
    <row r="691" spans="8:11" x14ac:dyDescent="0.2">
      <c r="H691" s="6"/>
      <c r="I691" s="6"/>
      <c r="J691" s="6"/>
      <c r="K691" s="6"/>
    </row>
    <row r="692" spans="8:11" x14ac:dyDescent="0.2">
      <c r="H692" s="6"/>
      <c r="I692" s="6"/>
      <c r="J692" s="6"/>
      <c r="K692" s="6"/>
    </row>
    <row r="693" spans="8:11" x14ac:dyDescent="0.2">
      <c r="H693" s="6"/>
      <c r="I693" s="6"/>
      <c r="J693" s="6"/>
      <c r="K693" s="6"/>
    </row>
    <row r="694" spans="8:11" x14ac:dyDescent="0.2">
      <c r="H694" s="6"/>
      <c r="I694" s="6"/>
      <c r="J694" s="6"/>
      <c r="K694" s="6"/>
    </row>
    <row r="695" spans="8:11" x14ac:dyDescent="0.2">
      <c r="H695" s="6"/>
      <c r="I695" s="6"/>
      <c r="J695" s="6"/>
      <c r="K695" s="6"/>
    </row>
    <row r="696" spans="8:11" x14ac:dyDescent="0.2">
      <c r="H696" s="6"/>
      <c r="I696" s="6"/>
      <c r="J696" s="6"/>
      <c r="K696" s="6"/>
    </row>
    <row r="697" spans="8:11" x14ac:dyDescent="0.2">
      <c r="H697" s="6"/>
      <c r="I697" s="6"/>
      <c r="J697" s="6"/>
      <c r="K697" s="6"/>
    </row>
    <row r="698" spans="8:11" x14ac:dyDescent="0.2">
      <c r="H698" s="6"/>
      <c r="I698" s="6"/>
      <c r="J698" s="6"/>
      <c r="K698" s="6"/>
    </row>
    <row r="699" spans="8:11" x14ac:dyDescent="0.2">
      <c r="H699" s="6"/>
      <c r="I699" s="6"/>
      <c r="J699" s="6"/>
      <c r="K699" s="6"/>
    </row>
    <row r="700" spans="8:11" x14ac:dyDescent="0.2">
      <c r="H700" s="6"/>
      <c r="I700" s="6"/>
      <c r="J700" s="6"/>
      <c r="K700" s="6"/>
    </row>
    <row r="701" spans="8:11" x14ac:dyDescent="0.2">
      <c r="H701" s="6"/>
      <c r="I701" s="6"/>
      <c r="J701" s="6"/>
      <c r="K701" s="6"/>
    </row>
    <row r="702" spans="8:11" x14ac:dyDescent="0.2">
      <c r="H702" s="6"/>
      <c r="I702" s="6"/>
      <c r="J702" s="6"/>
      <c r="K702" s="6"/>
    </row>
    <row r="703" spans="8:11" x14ac:dyDescent="0.2">
      <c r="H703" s="6"/>
      <c r="I703" s="6"/>
      <c r="J703" s="6"/>
      <c r="K703" s="6"/>
    </row>
    <row r="704" spans="8:11" x14ac:dyDescent="0.2">
      <c r="H704" s="6"/>
      <c r="I704" s="6"/>
      <c r="J704" s="6"/>
      <c r="K704" s="6"/>
    </row>
    <row r="705" spans="8:11" x14ac:dyDescent="0.2">
      <c r="H705" s="6"/>
      <c r="I705" s="6"/>
      <c r="J705" s="6"/>
      <c r="K705" s="6"/>
    </row>
    <row r="706" spans="8:11" x14ac:dyDescent="0.2">
      <c r="H706" s="6"/>
      <c r="I706" s="6"/>
      <c r="J706" s="6"/>
      <c r="K706" s="6"/>
    </row>
    <row r="707" spans="8:11" x14ac:dyDescent="0.2">
      <c r="H707" s="6"/>
      <c r="I707" s="6"/>
      <c r="J707" s="6"/>
      <c r="K707" s="6"/>
    </row>
    <row r="708" spans="8:11" x14ac:dyDescent="0.2">
      <c r="H708" s="6"/>
      <c r="I708" s="6"/>
      <c r="J708" s="6"/>
      <c r="K708" s="6"/>
    </row>
    <row r="709" spans="8:11" x14ac:dyDescent="0.2">
      <c r="H709" s="6"/>
      <c r="I709" s="6"/>
      <c r="J709" s="6"/>
      <c r="K709" s="6"/>
    </row>
    <row r="710" spans="8:11" x14ac:dyDescent="0.2">
      <c r="H710" s="6"/>
      <c r="I710" s="6"/>
      <c r="J710" s="6"/>
      <c r="K710" s="6"/>
    </row>
    <row r="711" spans="8:11" x14ac:dyDescent="0.2">
      <c r="H711" s="6"/>
      <c r="I711" s="6"/>
      <c r="J711" s="6"/>
      <c r="K711" s="6"/>
    </row>
    <row r="712" spans="8:11" x14ac:dyDescent="0.2">
      <c r="H712" s="6"/>
      <c r="I712" s="6"/>
      <c r="J712" s="6"/>
      <c r="K712" s="6"/>
    </row>
    <row r="713" spans="8:11" x14ac:dyDescent="0.2">
      <c r="H713" s="6"/>
      <c r="I713" s="6"/>
      <c r="J713" s="6"/>
      <c r="K713" s="6"/>
    </row>
    <row r="714" spans="8:11" x14ac:dyDescent="0.2">
      <c r="H714" s="6"/>
      <c r="I714" s="6"/>
      <c r="J714" s="6"/>
      <c r="K714" s="6"/>
    </row>
    <row r="715" spans="8:11" x14ac:dyDescent="0.2">
      <c r="H715" s="6"/>
      <c r="I715" s="6"/>
      <c r="J715" s="6"/>
      <c r="K715" s="6"/>
    </row>
    <row r="716" spans="8:11" x14ac:dyDescent="0.2">
      <c r="H716" s="6"/>
      <c r="I716" s="6"/>
      <c r="J716" s="6"/>
      <c r="K716" s="6"/>
    </row>
    <row r="717" spans="8:11" x14ac:dyDescent="0.2">
      <c r="H717" s="6"/>
      <c r="I717" s="6"/>
      <c r="J717" s="6"/>
      <c r="K717" s="6"/>
    </row>
    <row r="718" spans="8:11" x14ac:dyDescent="0.2">
      <c r="H718" s="6"/>
      <c r="I718" s="6"/>
      <c r="J718" s="6"/>
      <c r="K718" s="6"/>
    </row>
    <row r="719" spans="8:11" x14ac:dyDescent="0.2">
      <c r="H719" s="6"/>
      <c r="I719" s="6"/>
      <c r="J719" s="6"/>
      <c r="K719" s="6"/>
    </row>
    <row r="720" spans="8:11" x14ac:dyDescent="0.2">
      <c r="H720" s="6"/>
      <c r="I720" s="6"/>
      <c r="J720" s="6"/>
      <c r="K720" s="6"/>
    </row>
    <row r="721" spans="8:11" x14ac:dyDescent="0.2">
      <c r="H721" s="6"/>
      <c r="I721" s="6"/>
      <c r="J721" s="6"/>
      <c r="K721" s="6"/>
    </row>
    <row r="722" spans="8:11" x14ac:dyDescent="0.2">
      <c r="H722" s="6"/>
      <c r="I722" s="6"/>
      <c r="J722" s="6"/>
      <c r="K722" s="6"/>
    </row>
    <row r="723" spans="8:11" x14ac:dyDescent="0.2">
      <c r="H723" s="6"/>
      <c r="I723" s="6"/>
      <c r="J723" s="6"/>
      <c r="K723" s="6"/>
    </row>
    <row r="724" spans="8:11" x14ac:dyDescent="0.2">
      <c r="H724" s="6"/>
      <c r="I724" s="6"/>
      <c r="J724" s="6"/>
      <c r="K724" s="6"/>
    </row>
    <row r="725" spans="8:11" x14ac:dyDescent="0.2">
      <c r="H725" s="6"/>
      <c r="I725" s="6"/>
      <c r="J725" s="6"/>
      <c r="K725" s="6"/>
    </row>
    <row r="726" spans="8:11" x14ac:dyDescent="0.2">
      <c r="H726" s="6"/>
      <c r="I726" s="6"/>
      <c r="J726" s="6"/>
      <c r="K726" s="6"/>
    </row>
    <row r="727" spans="8:11" x14ac:dyDescent="0.2">
      <c r="H727" s="6"/>
      <c r="I727" s="6"/>
      <c r="J727" s="6"/>
      <c r="K727" s="6"/>
    </row>
    <row r="728" spans="8:11" x14ac:dyDescent="0.2">
      <c r="H728" s="6"/>
      <c r="I728" s="6"/>
      <c r="J728" s="6"/>
      <c r="K728" s="6"/>
    </row>
    <row r="729" spans="8:11" x14ac:dyDescent="0.2">
      <c r="H729" s="6"/>
      <c r="I729" s="6"/>
      <c r="J729" s="6"/>
      <c r="K729" s="6"/>
    </row>
    <row r="730" spans="8:11" x14ac:dyDescent="0.2">
      <c r="H730" s="6"/>
      <c r="I730" s="6"/>
      <c r="J730" s="6"/>
      <c r="K730" s="6"/>
    </row>
    <row r="731" spans="8:11" x14ac:dyDescent="0.2">
      <c r="H731" s="6"/>
      <c r="I731" s="6"/>
      <c r="J731" s="6"/>
      <c r="K731" s="6"/>
    </row>
    <row r="732" spans="8:11" x14ac:dyDescent="0.2">
      <c r="H732" s="6"/>
      <c r="I732" s="6"/>
      <c r="J732" s="6"/>
      <c r="K732" s="6"/>
    </row>
    <row r="733" spans="8:11" x14ac:dyDescent="0.2">
      <c r="H733" s="6"/>
      <c r="I733" s="6"/>
      <c r="J733" s="6"/>
      <c r="K733" s="6"/>
    </row>
    <row r="734" spans="8:11" x14ac:dyDescent="0.2">
      <c r="H734" s="6"/>
      <c r="I734" s="6"/>
      <c r="J734" s="6"/>
      <c r="K734" s="6"/>
    </row>
    <row r="735" spans="8:11" x14ac:dyDescent="0.2">
      <c r="H735" s="6"/>
      <c r="I735" s="6"/>
      <c r="J735" s="6"/>
      <c r="K735" s="6"/>
    </row>
    <row r="736" spans="8:11" x14ac:dyDescent="0.2">
      <c r="H736" s="6"/>
      <c r="I736" s="6"/>
      <c r="J736" s="6"/>
      <c r="K736" s="6"/>
    </row>
    <row r="737" spans="8:11" x14ac:dyDescent="0.2">
      <c r="H737" s="6"/>
      <c r="I737" s="6"/>
      <c r="J737" s="6"/>
      <c r="K737" s="6"/>
    </row>
    <row r="738" spans="8:11" x14ac:dyDescent="0.2">
      <c r="H738" s="6"/>
      <c r="I738" s="6"/>
      <c r="J738" s="6"/>
      <c r="K738" s="6"/>
    </row>
    <row r="739" spans="8:11" x14ac:dyDescent="0.2">
      <c r="H739" s="6"/>
      <c r="I739" s="6"/>
      <c r="J739" s="6"/>
      <c r="K739" s="6"/>
    </row>
    <row r="740" spans="8:11" x14ac:dyDescent="0.2">
      <c r="H740" s="6"/>
      <c r="I740" s="6"/>
      <c r="J740" s="6"/>
      <c r="K740" s="6"/>
    </row>
    <row r="741" spans="8:11" x14ac:dyDescent="0.2">
      <c r="H741" s="6"/>
      <c r="I741" s="6"/>
      <c r="J741" s="6"/>
      <c r="K741" s="6"/>
    </row>
    <row r="742" spans="8:11" x14ac:dyDescent="0.2">
      <c r="H742" s="6"/>
      <c r="I742" s="6"/>
      <c r="J742" s="6"/>
      <c r="K742" s="6"/>
    </row>
    <row r="743" spans="8:11" x14ac:dyDescent="0.2">
      <c r="H743" s="6"/>
      <c r="I743" s="6"/>
      <c r="J743" s="6"/>
      <c r="K743" s="6"/>
    </row>
    <row r="744" spans="8:11" x14ac:dyDescent="0.2">
      <c r="H744" s="6"/>
      <c r="I744" s="6"/>
      <c r="J744" s="6"/>
      <c r="K744" s="6"/>
    </row>
    <row r="745" spans="8:11" x14ac:dyDescent="0.2">
      <c r="H745" s="6"/>
      <c r="I745" s="6"/>
      <c r="J745" s="6"/>
      <c r="K745" s="6"/>
    </row>
    <row r="746" spans="8:11" x14ac:dyDescent="0.2">
      <c r="H746" s="6"/>
      <c r="I746" s="6"/>
      <c r="J746" s="6"/>
      <c r="K746" s="6"/>
    </row>
    <row r="747" spans="8:11" x14ac:dyDescent="0.2">
      <c r="H747" s="6"/>
      <c r="I747" s="6"/>
      <c r="J747" s="6"/>
      <c r="K747" s="6"/>
    </row>
    <row r="748" spans="8:11" x14ac:dyDescent="0.2">
      <c r="H748" s="6"/>
      <c r="I748" s="6"/>
      <c r="J748" s="6"/>
      <c r="K748" s="6"/>
    </row>
    <row r="749" spans="8:11" x14ac:dyDescent="0.2">
      <c r="H749" s="6"/>
      <c r="I749" s="6"/>
      <c r="J749" s="6"/>
      <c r="K749" s="6"/>
    </row>
    <row r="750" spans="8:11" x14ac:dyDescent="0.2">
      <c r="H750" s="6"/>
      <c r="I750" s="6"/>
      <c r="J750" s="6"/>
      <c r="K750" s="6"/>
    </row>
    <row r="751" spans="8:11" x14ac:dyDescent="0.2">
      <c r="H751" s="6"/>
      <c r="I751" s="6"/>
      <c r="J751" s="6"/>
      <c r="K751" s="6"/>
    </row>
    <row r="752" spans="8:11" x14ac:dyDescent="0.2">
      <c r="H752" s="6"/>
      <c r="I752" s="6"/>
      <c r="J752" s="6"/>
      <c r="K752" s="6"/>
    </row>
    <row r="753" spans="8:11" x14ac:dyDescent="0.2">
      <c r="H753" s="6"/>
      <c r="I753" s="6"/>
      <c r="J753" s="6"/>
      <c r="K753" s="6"/>
    </row>
    <row r="754" spans="8:11" x14ac:dyDescent="0.2">
      <c r="H754" s="6"/>
      <c r="I754" s="6"/>
      <c r="J754" s="6"/>
      <c r="K754" s="6"/>
    </row>
    <row r="755" spans="8:11" x14ac:dyDescent="0.2">
      <c r="H755" s="6"/>
      <c r="I755" s="6"/>
      <c r="J755" s="6"/>
      <c r="K755" s="6"/>
    </row>
    <row r="756" spans="8:11" x14ac:dyDescent="0.2">
      <c r="H756" s="6"/>
      <c r="I756" s="6"/>
      <c r="J756" s="6"/>
      <c r="K756" s="6"/>
    </row>
    <row r="757" spans="8:11" x14ac:dyDescent="0.2">
      <c r="H757" s="6"/>
      <c r="I757" s="6"/>
      <c r="J757" s="6"/>
      <c r="K757" s="6"/>
    </row>
    <row r="758" spans="8:11" x14ac:dyDescent="0.2">
      <c r="H758" s="6"/>
      <c r="I758" s="6"/>
      <c r="J758" s="6"/>
      <c r="K758" s="6"/>
    </row>
    <row r="759" spans="8:11" x14ac:dyDescent="0.2">
      <c r="H759" s="6"/>
      <c r="I759" s="6"/>
      <c r="J759" s="6"/>
      <c r="K759" s="6"/>
    </row>
    <row r="760" spans="8:11" x14ac:dyDescent="0.2">
      <c r="H760" s="6"/>
      <c r="I760" s="6"/>
      <c r="J760" s="6"/>
      <c r="K760" s="6"/>
    </row>
    <row r="761" spans="8:11" x14ac:dyDescent="0.2">
      <c r="H761" s="6"/>
      <c r="I761" s="6"/>
      <c r="J761" s="6"/>
      <c r="K761" s="6"/>
    </row>
    <row r="762" spans="8:11" x14ac:dyDescent="0.2">
      <c r="H762" s="6"/>
      <c r="I762" s="6"/>
      <c r="J762" s="6"/>
      <c r="K762" s="6"/>
    </row>
    <row r="763" spans="8:11" x14ac:dyDescent="0.2">
      <c r="H763" s="6"/>
      <c r="I763" s="6"/>
      <c r="J763" s="6"/>
      <c r="K763" s="6"/>
    </row>
    <row r="764" spans="8:11" x14ac:dyDescent="0.2">
      <c r="H764" s="6"/>
      <c r="I764" s="6"/>
      <c r="J764" s="6"/>
      <c r="K764" s="6"/>
    </row>
    <row r="765" spans="8:11" x14ac:dyDescent="0.2">
      <c r="H765" s="6"/>
      <c r="I765" s="6"/>
      <c r="J765" s="6"/>
      <c r="K765" s="6"/>
    </row>
    <row r="766" spans="8:11" x14ac:dyDescent="0.2">
      <c r="H766" s="6"/>
      <c r="I766" s="6"/>
      <c r="J766" s="6"/>
      <c r="K766" s="6"/>
    </row>
    <row r="767" spans="8:11" x14ac:dyDescent="0.2">
      <c r="H767" s="6"/>
      <c r="I767" s="6"/>
      <c r="J767" s="6"/>
      <c r="K767" s="6"/>
    </row>
    <row r="768" spans="8:11" x14ac:dyDescent="0.2">
      <c r="H768" s="6"/>
      <c r="I768" s="6"/>
      <c r="J768" s="6"/>
      <c r="K768" s="6"/>
    </row>
    <row r="769" spans="8:11" x14ac:dyDescent="0.2">
      <c r="H769" s="6"/>
      <c r="I769" s="6"/>
      <c r="J769" s="6"/>
      <c r="K769" s="6"/>
    </row>
    <row r="770" spans="8:11" x14ac:dyDescent="0.2">
      <c r="H770" s="6"/>
      <c r="I770" s="6"/>
      <c r="J770" s="6"/>
      <c r="K770" s="6"/>
    </row>
    <row r="771" spans="8:11" x14ac:dyDescent="0.2">
      <c r="H771" s="6"/>
      <c r="I771" s="6"/>
      <c r="J771" s="6"/>
      <c r="K771" s="6"/>
    </row>
    <row r="772" spans="8:11" x14ac:dyDescent="0.2">
      <c r="H772" s="6"/>
      <c r="I772" s="6"/>
      <c r="J772" s="6"/>
      <c r="K772" s="6"/>
    </row>
    <row r="773" spans="8:11" x14ac:dyDescent="0.2">
      <c r="H773" s="6"/>
      <c r="I773" s="6"/>
      <c r="J773" s="6"/>
      <c r="K773" s="6"/>
    </row>
    <row r="774" spans="8:11" x14ac:dyDescent="0.2">
      <c r="H774" s="6"/>
      <c r="I774" s="6"/>
      <c r="J774" s="6"/>
      <c r="K774" s="6"/>
    </row>
    <row r="775" spans="8:11" x14ac:dyDescent="0.2">
      <c r="H775" s="6"/>
      <c r="I775" s="6"/>
      <c r="J775" s="6"/>
      <c r="K775" s="6"/>
    </row>
    <row r="776" spans="8:11" x14ac:dyDescent="0.2">
      <c r="H776" s="6"/>
      <c r="I776" s="6"/>
      <c r="J776" s="6"/>
      <c r="K776" s="6"/>
    </row>
    <row r="777" spans="8:11" x14ac:dyDescent="0.2">
      <c r="H777" s="6"/>
      <c r="I777" s="6"/>
      <c r="J777" s="6"/>
      <c r="K777" s="6"/>
    </row>
    <row r="778" spans="8:11" x14ac:dyDescent="0.2">
      <c r="H778" s="6"/>
      <c r="I778" s="6"/>
      <c r="J778" s="6"/>
      <c r="K778" s="6"/>
    </row>
    <row r="779" spans="8:11" x14ac:dyDescent="0.2">
      <c r="H779" s="6"/>
      <c r="I779" s="6"/>
      <c r="J779" s="6"/>
      <c r="K779" s="6"/>
    </row>
    <row r="780" spans="8:11" x14ac:dyDescent="0.2">
      <c r="H780" s="6"/>
      <c r="I780" s="6"/>
      <c r="J780" s="6"/>
      <c r="K780" s="6"/>
    </row>
    <row r="781" spans="8:11" x14ac:dyDescent="0.2">
      <c r="H781" s="6"/>
      <c r="I781" s="6"/>
      <c r="J781" s="6"/>
      <c r="K781" s="6"/>
    </row>
    <row r="782" spans="8:11" x14ac:dyDescent="0.2">
      <c r="H782" s="6"/>
      <c r="I782" s="6"/>
      <c r="J782" s="6"/>
      <c r="K782" s="6"/>
    </row>
    <row r="783" spans="8:11" x14ac:dyDescent="0.2">
      <c r="H783" s="6"/>
      <c r="I783" s="6"/>
      <c r="J783" s="6"/>
      <c r="K783" s="6"/>
    </row>
    <row r="784" spans="8:11" x14ac:dyDescent="0.2">
      <c r="H784" s="6"/>
      <c r="I784" s="6"/>
      <c r="J784" s="6"/>
      <c r="K784" s="6"/>
    </row>
    <row r="785" spans="8:11" x14ac:dyDescent="0.2">
      <c r="H785" s="6"/>
      <c r="I785" s="6"/>
      <c r="J785" s="6"/>
      <c r="K785" s="6"/>
    </row>
    <row r="786" spans="8:11" x14ac:dyDescent="0.2">
      <c r="H786" s="6"/>
      <c r="I786" s="6"/>
      <c r="J786" s="6"/>
      <c r="K786" s="6"/>
    </row>
    <row r="787" spans="8:11" x14ac:dyDescent="0.2">
      <c r="H787" s="6"/>
      <c r="I787" s="6"/>
      <c r="J787" s="6"/>
      <c r="K787" s="6"/>
    </row>
    <row r="788" spans="8:11" x14ac:dyDescent="0.2">
      <c r="H788" s="6"/>
      <c r="I788" s="6"/>
      <c r="J788" s="6"/>
      <c r="K788" s="6"/>
    </row>
    <row r="789" spans="8:11" x14ac:dyDescent="0.2">
      <c r="H789" s="6"/>
      <c r="I789" s="6"/>
      <c r="J789" s="6"/>
      <c r="K789" s="6"/>
    </row>
    <row r="790" spans="8:11" x14ac:dyDescent="0.2">
      <c r="H790" s="6"/>
      <c r="I790" s="6"/>
      <c r="J790" s="6"/>
      <c r="K790" s="6"/>
    </row>
    <row r="791" spans="8:11" x14ac:dyDescent="0.2">
      <c r="H791" s="6"/>
      <c r="I791" s="6"/>
      <c r="J791" s="6"/>
      <c r="K791" s="6"/>
    </row>
    <row r="792" spans="8:11" x14ac:dyDescent="0.2">
      <c r="H792" s="6"/>
      <c r="I792" s="6"/>
      <c r="J792" s="6"/>
      <c r="K792" s="6"/>
    </row>
    <row r="793" spans="8:11" x14ac:dyDescent="0.2">
      <c r="H793" s="6"/>
      <c r="I793" s="6"/>
      <c r="J793" s="6"/>
      <c r="K793" s="6"/>
    </row>
    <row r="794" spans="8:11" x14ac:dyDescent="0.2">
      <c r="H794" s="6"/>
      <c r="I794" s="6"/>
      <c r="J794" s="6"/>
      <c r="K794" s="6"/>
    </row>
    <row r="795" spans="8:11" x14ac:dyDescent="0.2">
      <c r="H795" s="6"/>
      <c r="I795" s="6"/>
      <c r="J795" s="6"/>
      <c r="K795" s="6"/>
    </row>
    <row r="796" spans="8:11" x14ac:dyDescent="0.2">
      <c r="H796" s="6"/>
      <c r="I796" s="6"/>
      <c r="J796" s="6"/>
      <c r="K796" s="6"/>
    </row>
    <row r="797" spans="8:11" x14ac:dyDescent="0.2">
      <c r="H797" s="6"/>
      <c r="I797" s="6"/>
      <c r="J797" s="6"/>
      <c r="K797" s="6"/>
    </row>
    <row r="798" spans="8:11" x14ac:dyDescent="0.2">
      <c r="H798" s="6"/>
      <c r="I798" s="6"/>
      <c r="J798" s="6"/>
      <c r="K798" s="6"/>
    </row>
    <row r="799" spans="8:11" x14ac:dyDescent="0.2">
      <c r="H799" s="6"/>
      <c r="I799" s="6"/>
      <c r="J799" s="6"/>
      <c r="K799" s="6"/>
    </row>
    <row r="800" spans="8:11" x14ac:dyDescent="0.2">
      <c r="H800" s="6"/>
      <c r="I800" s="6"/>
      <c r="J800" s="6"/>
      <c r="K800" s="6"/>
    </row>
    <row r="801" spans="8:11" x14ac:dyDescent="0.2">
      <c r="H801" s="6"/>
      <c r="I801" s="6"/>
      <c r="J801" s="6"/>
      <c r="K801" s="6"/>
    </row>
    <row r="802" spans="8:11" x14ac:dyDescent="0.2">
      <c r="H802" s="6"/>
      <c r="I802" s="6"/>
      <c r="J802" s="6"/>
      <c r="K802" s="6"/>
    </row>
    <row r="803" spans="8:11" x14ac:dyDescent="0.2">
      <c r="H803" s="6"/>
      <c r="I803" s="6"/>
      <c r="J803" s="6"/>
      <c r="K803" s="6"/>
    </row>
    <row r="804" spans="8:11" x14ac:dyDescent="0.2">
      <c r="H804" s="6"/>
      <c r="I804" s="6"/>
      <c r="J804" s="6"/>
      <c r="K804" s="6"/>
    </row>
    <row r="805" spans="8:11" x14ac:dyDescent="0.2">
      <c r="H805" s="6"/>
      <c r="I805" s="6"/>
      <c r="J805" s="6"/>
      <c r="K805" s="6"/>
    </row>
    <row r="806" spans="8:11" x14ac:dyDescent="0.2">
      <c r="H806" s="6"/>
      <c r="I806" s="6"/>
      <c r="J806" s="6"/>
      <c r="K806" s="6"/>
    </row>
    <row r="807" spans="8:11" x14ac:dyDescent="0.2">
      <c r="H807" s="6"/>
      <c r="I807" s="6"/>
      <c r="J807" s="6"/>
      <c r="K807" s="6"/>
    </row>
    <row r="808" spans="8:11" x14ac:dyDescent="0.2">
      <c r="H808" s="6"/>
      <c r="I808" s="6"/>
      <c r="J808" s="6"/>
      <c r="K808" s="6"/>
    </row>
    <row r="809" spans="8:11" x14ac:dyDescent="0.2">
      <c r="H809" s="6"/>
      <c r="I809" s="6"/>
      <c r="J809" s="6"/>
      <c r="K809" s="6"/>
    </row>
    <row r="810" spans="8:11" x14ac:dyDescent="0.2">
      <c r="H810" s="6"/>
      <c r="I810" s="6"/>
      <c r="J810" s="6"/>
      <c r="K810" s="6"/>
    </row>
    <row r="811" spans="8:11" x14ac:dyDescent="0.2">
      <c r="H811" s="6"/>
      <c r="I811" s="6"/>
      <c r="J811" s="6"/>
      <c r="K811" s="6"/>
    </row>
    <row r="812" spans="8:11" x14ac:dyDescent="0.2">
      <c r="H812" s="6"/>
      <c r="I812" s="6"/>
      <c r="J812" s="6"/>
      <c r="K812" s="6"/>
    </row>
    <row r="813" spans="8:11" x14ac:dyDescent="0.2">
      <c r="H813" s="6"/>
      <c r="I813" s="6"/>
      <c r="J813" s="6"/>
      <c r="K813" s="6"/>
    </row>
    <row r="814" spans="8:11" x14ac:dyDescent="0.2">
      <c r="H814" s="6"/>
      <c r="I814" s="6"/>
      <c r="J814" s="6"/>
      <c r="K814" s="6"/>
    </row>
    <row r="815" spans="8:11" x14ac:dyDescent="0.2">
      <c r="H815" s="6"/>
      <c r="I815" s="6"/>
      <c r="J815" s="6"/>
      <c r="K815" s="6"/>
    </row>
    <row r="816" spans="8:11" x14ac:dyDescent="0.2">
      <c r="H816" s="6"/>
      <c r="I816" s="6"/>
      <c r="J816" s="6"/>
      <c r="K816" s="6"/>
    </row>
    <row r="817" spans="8:11" x14ac:dyDescent="0.2">
      <c r="H817" s="6"/>
      <c r="I817" s="6"/>
      <c r="J817" s="6"/>
      <c r="K817" s="6"/>
    </row>
    <row r="818" spans="8:11" x14ac:dyDescent="0.2">
      <c r="H818" s="6"/>
      <c r="I818" s="6"/>
      <c r="J818" s="6"/>
      <c r="K818" s="6"/>
    </row>
    <row r="819" spans="8:11" x14ac:dyDescent="0.2">
      <c r="H819" s="6"/>
      <c r="I819" s="6"/>
      <c r="J819" s="6"/>
      <c r="K819" s="6"/>
    </row>
    <row r="820" spans="8:11" x14ac:dyDescent="0.2">
      <c r="H820" s="6"/>
      <c r="I820" s="6"/>
      <c r="J820" s="6"/>
      <c r="K820" s="6"/>
    </row>
    <row r="821" spans="8:11" x14ac:dyDescent="0.2">
      <c r="H821" s="6"/>
      <c r="I821" s="6"/>
      <c r="J821" s="6"/>
      <c r="K821" s="6"/>
    </row>
    <row r="822" spans="8:11" x14ac:dyDescent="0.2">
      <c r="H822" s="6"/>
      <c r="I822" s="6"/>
      <c r="J822" s="6"/>
      <c r="K822" s="6"/>
    </row>
    <row r="823" spans="8:11" x14ac:dyDescent="0.2">
      <c r="H823" s="6"/>
      <c r="I823" s="6"/>
      <c r="J823" s="6"/>
      <c r="K823" s="6"/>
    </row>
    <row r="824" spans="8:11" x14ac:dyDescent="0.2">
      <c r="H824" s="6"/>
      <c r="I824" s="6"/>
      <c r="J824" s="6"/>
      <c r="K824" s="6"/>
    </row>
    <row r="825" spans="8:11" x14ac:dyDescent="0.2">
      <c r="H825" s="6"/>
      <c r="I825" s="6"/>
      <c r="J825" s="6"/>
      <c r="K825" s="6"/>
    </row>
    <row r="826" spans="8:11" x14ac:dyDescent="0.2">
      <c r="H826" s="6"/>
      <c r="I826" s="6"/>
      <c r="J826" s="6"/>
      <c r="K826" s="6"/>
    </row>
    <row r="827" spans="8:11" x14ac:dyDescent="0.2">
      <c r="H827" s="6"/>
      <c r="I827" s="6"/>
      <c r="J827" s="6"/>
      <c r="K827" s="6"/>
    </row>
    <row r="828" spans="8:11" x14ac:dyDescent="0.2">
      <c r="H828" s="6"/>
      <c r="I828" s="6"/>
      <c r="J828" s="6"/>
      <c r="K828" s="6"/>
    </row>
    <row r="829" spans="8:11" x14ac:dyDescent="0.2">
      <c r="H829" s="6"/>
      <c r="I829" s="6"/>
      <c r="J829" s="6"/>
      <c r="K829" s="6"/>
    </row>
    <row r="830" spans="8:11" x14ac:dyDescent="0.2">
      <c r="H830" s="6"/>
      <c r="I830" s="6"/>
      <c r="J830" s="6"/>
      <c r="K830" s="6"/>
    </row>
    <row r="831" spans="8:11" x14ac:dyDescent="0.2">
      <c r="H831" s="6"/>
      <c r="I831" s="6"/>
      <c r="J831" s="6"/>
      <c r="K831" s="6"/>
    </row>
    <row r="832" spans="8:11" x14ac:dyDescent="0.2">
      <c r="H832" s="6"/>
      <c r="I832" s="6"/>
      <c r="J832" s="6"/>
      <c r="K832" s="6"/>
    </row>
    <row r="833" spans="8:11" x14ac:dyDescent="0.2">
      <c r="H833" s="6"/>
      <c r="I833" s="6"/>
      <c r="J833" s="6"/>
      <c r="K833" s="6"/>
    </row>
    <row r="834" spans="8:11" x14ac:dyDescent="0.2">
      <c r="H834" s="6"/>
      <c r="I834" s="6"/>
      <c r="J834" s="6"/>
      <c r="K834" s="6"/>
    </row>
    <row r="835" spans="8:11" x14ac:dyDescent="0.2">
      <c r="H835" s="6"/>
      <c r="I835" s="6"/>
      <c r="J835" s="6"/>
      <c r="K835" s="6"/>
    </row>
    <row r="836" spans="8:11" x14ac:dyDescent="0.2">
      <c r="H836" s="6"/>
      <c r="I836" s="6"/>
      <c r="J836" s="6"/>
      <c r="K836" s="6"/>
    </row>
    <row r="837" spans="8:11" x14ac:dyDescent="0.2">
      <c r="H837" s="6"/>
      <c r="I837" s="6"/>
      <c r="J837" s="6"/>
      <c r="K837" s="6"/>
    </row>
    <row r="838" spans="8:11" x14ac:dyDescent="0.2">
      <c r="H838" s="6"/>
      <c r="I838" s="6"/>
      <c r="J838" s="6"/>
      <c r="K838" s="6"/>
    </row>
    <row r="839" spans="8:11" x14ac:dyDescent="0.2">
      <c r="H839" s="6"/>
      <c r="I839" s="6"/>
      <c r="J839" s="6"/>
      <c r="K839" s="6"/>
    </row>
    <row r="840" spans="8:11" x14ac:dyDescent="0.2">
      <c r="H840" s="6"/>
      <c r="I840" s="6"/>
      <c r="J840" s="6"/>
      <c r="K840" s="6"/>
    </row>
    <row r="841" spans="8:11" x14ac:dyDescent="0.2">
      <c r="H841" s="6"/>
      <c r="I841" s="6"/>
      <c r="J841" s="6"/>
      <c r="K841" s="6"/>
    </row>
    <row r="842" spans="8:11" x14ac:dyDescent="0.2">
      <c r="H842" s="6"/>
      <c r="I842" s="6"/>
      <c r="J842" s="6"/>
      <c r="K842" s="6"/>
    </row>
    <row r="843" spans="8:11" x14ac:dyDescent="0.2">
      <c r="H843" s="6"/>
      <c r="I843" s="6"/>
      <c r="J843" s="6"/>
      <c r="K843" s="6"/>
    </row>
    <row r="844" spans="8:11" x14ac:dyDescent="0.2">
      <c r="H844" s="6"/>
      <c r="I844" s="6"/>
      <c r="J844" s="6"/>
      <c r="K844" s="6"/>
    </row>
    <row r="845" spans="8:11" x14ac:dyDescent="0.2">
      <c r="H845" s="6"/>
      <c r="I845" s="6"/>
      <c r="J845" s="6"/>
      <c r="K845" s="6"/>
    </row>
    <row r="846" spans="8:11" x14ac:dyDescent="0.2">
      <c r="H846" s="6"/>
      <c r="I846" s="6"/>
      <c r="J846" s="6"/>
      <c r="K846" s="6"/>
    </row>
    <row r="847" spans="8:11" x14ac:dyDescent="0.2">
      <c r="H847" s="6"/>
      <c r="I847" s="6"/>
      <c r="J847" s="6"/>
      <c r="K847" s="6"/>
    </row>
    <row r="848" spans="8:11" x14ac:dyDescent="0.2">
      <c r="H848" s="6"/>
      <c r="I848" s="6"/>
      <c r="J848" s="6"/>
      <c r="K848" s="6"/>
    </row>
    <row r="849" spans="8:11" x14ac:dyDescent="0.2">
      <c r="H849" s="6"/>
      <c r="I849" s="6"/>
      <c r="J849" s="6"/>
      <c r="K849" s="6"/>
    </row>
    <row r="850" spans="8:11" x14ac:dyDescent="0.2">
      <c r="H850" s="6"/>
      <c r="I850" s="6"/>
      <c r="J850" s="6"/>
      <c r="K850" s="6"/>
    </row>
    <row r="851" spans="8:11" x14ac:dyDescent="0.2">
      <c r="H851" s="6"/>
      <c r="I851" s="6"/>
      <c r="J851" s="6"/>
      <c r="K851" s="6"/>
    </row>
    <row r="852" spans="8:11" x14ac:dyDescent="0.2">
      <c r="H852" s="6"/>
      <c r="I852" s="6"/>
      <c r="J852" s="6"/>
      <c r="K852" s="6"/>
    </row>
    <row r="853" spans="8:11" x14ac:dyDescent="0.2">
      <c r="H853" s="6"/>
      <c r="I853" s="6"/>
      <c r="J853" s="6"/>
      <c r="K853" s="6"/>
    </row>
    <row r="854" spans="8:11" x14ac:dyDescent="0.2">
      <c r="H854" s="6"/>
      <c r="I854" s="6"/>
      <c r="J854" s="6"/>
      <c r="K854" s="6"/>
    </row>
    <row r="855" spans="8:11" x14ac:dyDescent="0.2">
      <c r="H855" s="6"/>
      <c r="I855" s="6"/>
      <c r="J855" s="6"/>
      <c r="K855" s="6"/>
    </row>
    <row r="856" spans="8:11" x14ac:dyDescent="0.2">
      <c r="H856" s="6"/>
      <c r="I856" s="6"/>
      <c r="J856" s="6"/>
      <c r="K856" s="6"/>
    </row>
    <row r="857" spans="8:11" x14ac:dyDescent="0.2">
      <c r="H857" s="6"/>
      <c r="I857" s="6"/>
      <c r="J857" s="6"/>
      <c r="K857" s="6"/>
    </row>
    <row r="858" spans="8:11" x14ac:dyDescent="0.2">
      <c r="H858" s="6"/>
      <c r="I858" s="6"/>
      <c r="J858" s="6"/>
      <c r="K858" s="6"/>
    </row>
    <row r="859" spans="8:11" x14ac:dyDescent="0.2">
      <c r="H859" s="6"/>
      <c r="I859" s="6"/>
      <c r="J859" s="6"/>
      <c r="K859" s="6"/>
    </row>
    <row r="860" spans="8:11" x14ac:dyDescent="0.2">
      <c r="H860" s="6"/>
      <c r="I860" s="6"/>
      <c r="J860" s="6"/>
      <c r="K860" s="6"/>
    </row>
    <row r="861" spans="8:11" x14ac:dyDescent="0.2">
      <c r="H861" s="6"/>
      <c r="I861" s="6"/>
      <c r="J861" s="6"/>
      <c r="K861" s="6"/>
    </row>
    <row r="862" spans="8:11" x14ac:dyDescent="0.2">
      <c r="H862" s="6"/>
      <c r="I862" s="6"/>
      <c r="J862" s="6"/>
      <c r="K862" s="6"/>
    </row>
    <row r="863" spans="8:11" x14ac:dyDescent="0.2">
      <c r="H863" s="6"/>
      <c r="I863" s="6"/>
      <c r="J863" s="6"/>
      <c r="K863" s="6"/>
    </row>
    <row r="864" spans="8:11" x14ac:dyDescent="0.2">
      <c r="H864" s="6"/>
      <c r="I864" s="6"/>
      <c r="J864" s="6"/>
      <c r="K864" s="6"/>
    </row>
    <row r="865" spans="8:11" x14ac:dyDescent="0.2">
      <c r="H865" s="6"/>
      <c r="I865" s="6"/>
      <c r="J865" s="6"/>
      <c r="K865" s="6"/>
    </row>
    <row r="866" spans="8:11" x14ac:dyDescent="0.2">
      <c r="H866" s="6"/>
      <c r="I866" s="6"/>
      <c r="J866" s="6"/>
      <c r="K866" s="6"/>
    </row>
    <row r="867" spans="8:11" x14ac:dyDescent="0.2">
      <c r="H867" s="6"/>
      <c r="I867" s="6"/>
      <c r="J867" s="6"/>
      <c r="K867" s="6"/>
    </row>
    <row r="868" spans="8:11" x14ac:dyDescent="0.2">
      <c r="H868" s="6"/>
      <c r="I868" s="6"/>
      <c r="J868" s="6"/>
      <c r="K868" s="6"/>
    </row>
    <row r="869" spans="8:11" x14ac:dyDescent="0.2">
      <c r="H869" s="6"/>
      <c r="I869" s="6"/>
      <c r="J869" s="6"/>
      <c r="K869" s="6"/>
    </row>
    <row r="870" spans="8:11" x14ac:dyDescent="0.2">
      <c r="H870" s="6"/>
      <c r="I870" s="6"/>
      <c r="J870" s="6"/>
      <c r="K870" s="6"/>
    </row>
    <row r="871" spans="8:11" x14ac:dyDescent="0.2">
      <c r="H871" s="6"/>
      <c r="I871" s="6"/>
      <c r="J871" s="6"/>
      <c r="K871" s="6"/>
    </row>
    <row r="872" spans="8:11" x14ac:dyDescent="0.2">
      <c r="H872" s="6"/>
      <c r="I872" s="6"/>
      <c r="J872" s="6"/>
      <c r="K872" s="6"/>
    </row>
    <row r="873" spans="8:11" x14ac:dyDescent="0.2">
      <c r="H873" s="6"/>
      <c r="I873" s="6"/>
      <c r="J873" s="6"/>
      <c r="K873" s="6"/>
    </row>
    <row r="874" spans="8:11" x14ac:dyDescent="0.2">
      <c r="H874" s="6"/>
      <c r="I874" s="6"/>
      <c r="J874" s="6"/>
      <c r="K874" s="6"/>
    </row>
    <row r="875" spans="8:11" x14ac:dyDescent="0.2">
      <c r="H875" s="6"/>
      <c r="I875" s="6"/>
      <c r="J875" s="6"/>
      <c r="K875" s="6"/>
    </row>
    <row r="876" spans="8:11" x14ac:dyDescent="0.2">
      <c r="H876" s="6"/>
      <c r="I876" s="6"/>
      <c r="J876" s="6"/>
      <c r="K876" s="6"/>
    </row>
    <row r="877" spans="8:11" x14ac:dyDescent="0.2">
      <c r="H877" s="6"/>
      <c r="I877" s="6"/>
      <c r="J877" s="6"/>
      <c r="K877" s="6"/>
    </row>
    <row r="878" spans="8:11" x14ac:dyDescent="0.2">
      <c r="H878" s="6"/>
      <c r="I878" s="6"/>
      <c r="J878" s="6"/>
      <c r="K878" s="6"/>
    </row>
    <row r="879" spans="8:11" x14ac:dyDescent="0.2">
      <c r="H879" s="6"/>
      <c r="I879" s="6"/>
      <c r="J879" s="6"/>
      <c r="K879" s="6"/>
    </row>
    <row r="880" spans="8:11" x14ac:dyDescent="0.2">
      <c r="H880" s="6"/>
      <c r="I880" s="6"/>
      <c r="J880" s="6"/>
      <c r="K880" s="6"/>
    </row>
    <row r="881" spans="8:11" x14ac:dyDescent="0.2">
      <c r="H881" s="6"/>
      <c r="I881" s="6"/>
      <c r="J881" s="6"/>
      <c r="K881" s="6"/>
    </row>
    <row r="882" spans="8:11" x14ac:dyDescent="0.2">
      <c r="H882" s="6"/>
      <c r="I882" s="6"/>
      <c r="J882" s="6"/>
      <c r="K882" s="6"/>
    </row>
    <row r="883" spans="8:11" x14ac:dyDescent="0.2">
      <c r="H883" s="6"/>
      <c r="I883" s="6"/>
      <c r="J883" s="6"/>
      <c r="K883" s="6"/>
    </row>
    <row r="884" spans="8:11" x14ac:dyDescent="0.2">
      <c r="H884" s="6"/>
      <c r="I884" s="6"/>
      <c r="J884" s="6"/>
      <c r="K884" s="6"/>
    </row>
    <row r="885" spans="8:11" x14ac:dyDescent="0.2">
      <c r="H885" s="6"/>
      <c r="I885" s="6"/>
      <c r="J885" s="6"/>
      <c r="K885" s="6"/>
    </row>
    <row r="886" spans="8:11" x14ac:dyDescent="0.2">
      <c r="H886" s="6"/>
      <c r="I886" s="6"/>
      <c r="J886" s="6"/>
      <c r="K886" s="6"/>
    </row>
    <row r="887" spans="8:11" x14ac:dyDescent="0.2">
      <c r="H887" s="6"/>
      <c r="I887" s="6"/>
      <c r="J887" s="6"/>
      <c r="K887" s="6"/>
    </row>
    <row r="888" spans="8:11" x14ac:dyDescent="0.2">
      <c r="H888" s="6"/>
      <c r="I888" s="6"/>
      <c r="J888" s="6"/>
      <c r="K888" s="6"/>
    </row>
    <row r="889" spans="8:11" x14ac:dyDescent="0.2">
      <c r="H889" s="6"/>
      <c r="I889" s="6"/>
      <c r="J889" s="6"/>
      <c r="K889" s="6"/>
    </row>
    <row r="890" spans="8:11" x14ac:dyDescent="0.2">
      <c r="H890" s="6"/>
      <c r="I890" s="6"/>
      <c r="J890" s="6"/>
      <c r="K890" s="6"/>
    </row>
    <row r="891" spans="8:11" x14ac:dyDescent="0.2">
      <c r="H891" s="6"/>
      <c r="I891" s="6"/>
      <c r="J891" s="6"/>
      <c r="K891" s="6"/>
    </row>
    <row r="892" spans="8:11" x14ac:dyDescent="0.2">
      <c r="H892" s="6"/>
      <c r="I892" s="6"/>
      <c r="J892" s="6"/>
      <c r="K892" s="6"/>
    </row>
    <row r="893" spans="8:11" x14ac:dyDescent="0.2">
      <c r="H893" s="6"/>
      <c r="I893" s="6"/>
      <c r="J893" s="6"/>
      <c r="K893" s="6"/>
    </row>
    <row r="894" spans="8:11" x14ac:dyDescent="0.2">
      <c r="H894" s="6"/>
      <c r="I894" s="6"/>
      <c r="J894" s="6"/>
      <c r="K894" s="6"/>
    </row>
    <row r="895" spans="8:11" x14ac:dyDescent="0.2">
      <c r="H895" s="6"/>
      <c r="I895" s="6"/>
      <c r="J895" s="6"/>
      <c r="K895" s="6"/>
    </row>
    <row r="896" spans="8:11" x14ac:dyDescent="0.2">
      <c r="H896" s="6"/>
      <c r="I896" s="6"/>
      <c r="J896" s="6"/>
      <c r="K896" s="6"/>
    </row>
    <row r="897" spans="8:11" x14ac:dyDescent="0.2">
      <c r="H897" s="6"/>
      <c r="I897" s="6"/>
      <c r="J897" s="6"/>
      <c r="K897" s="6"/>
    </row>
    <row r="898" spans="8:11" x14ac:dyDescent="0.2">
      <c r="H898" s="6"/>
      <c r="I898" s="6"/>
      <c r="J898" s="6"/>
      <c r="K898" s="6"/>
    </row>
    <row r="899" spans="8:11" x14ac:dyDescent="0.2">
      <c r="H899" s="6"/>
      <c r="I899" s="6"/>
      <c r="J899" s="6"/>
      <c r="K899" s="6"/>
    </row>
    <row r="900" spans="8:11" x14ac:dyDescent="0.2">
      <c r="H900" s="6"/>
      <c r="I900" s="6"/>
      <c r="J900" s="6"/>
      <c r="K900" s="6"/>
    </row>
    <row r="901" spans="8:11" x14ac:dyDescent="0.2">
      <c r="H901" s="6"/>
      <c r="I901" s="6"/>
      <c r="J901" s="6"/>
      <c r="K901" s="6"/>
    </row>
    <row r="902" spans="8:11" x14ac:dyDescent="0.2">
      <c r="H902" s="6"/>
      <c r="I902" s="6"/>
      <c r="J902" s="6"/>
      <c r="K902" s="6"/>
    </row>
    <row r="903" spans="8:11" x14ac:dyDescent="0.2">
      <c r="H903" s="6"/>
      <c r="I903" s="6"/>
      <c r="J903" s="6"/>
      <c r="K903" s="6"/>
    </row>
    <row r="904" spans="8:11" x14ac:dyDescent="0.2">
      <c r="H904" s="6"/>
      <c r="I904" s="6"/>
      <c r="J904" s="6"/>
      <c r="K904" s="6"/>
    </row>
    <row r="905" spans="8:11" x14ac:dyDescent="0.2">
      <c r="H905" s="6"/>
      <c r="I905" s="6"/>
      <c r="J905" s="6"/>
      <c r="K905" s="6"/>
    </row>
    <row r="906" spans="8:11" x14ac:dyDescent="0.2">
      <c r="H906" s="6"/>
      <c r="I906" s="6"/>
      <c r="J906" s="6"/>
      <c r="K906" s="6"/>
    </row>
    <row r="907" spans="8:11" x14ac:dyDescent="0.2">
      <c r="H907" s="6"/>
      <c r="I907" s="6"/>
      <c r="J907" s="6"/>
      <c r="K907" s="6"/>
    </row>
    <row r="908" spans="8:11" x14ac:dyDescent="0.2">
      <c r="H908" s="6"/>
      <c r="I908" s="6"/>
      <c r="J908" s="6"/>
      <c r="K908" s="6"/>
    </row>
    <row r="909" spans="8:11" x14ac:dyDescent="0.2">
      <c r="H909" s="6"/>
      <c r="I909" s="6"/>
      <c r="J909" s="6"/>
      <c r="K909" s="6"/>
    </row>
    <row r="910" spans="8:11" x14ac:dyDescent="0.2">
      <c r="H910" s="6"/>
      <c r="I910" s="6"/>
      <c r="J910" s="6"/>
      <c r="K910" s="6"/>
    </row>
    <row r="911" spans="8:11" x14ac:dyDescent="0.2">
      <c r="H911" s="6"/>
      <c r="I911" s="6"/>
      <c r="J911" s="6"/>
      <c r="K911" s="6"/>
    </row>
    <row r="912" spans="8:11" x14ac:dyDescent="0.2">
      <c r="H912" s="6"/>
      <c r="I912" s="6"/>
      <c r="J912" s="6"/>
      <c r="K912" s="6"/>
    </row>
    <row r="913" spans="8:11" x14ac:dyDescent="0.2">
      <c r="H913" s="6"/>
      <c r="I913" s="6"/>
      <c r="J913" s="6"/>
      <c r="K913" s="6"/>
    </row>
    <row r="914" spans="8:11" x14ac:dyDescent="0.2">
      <c r="H914" s="6"/>
      <c r="I914" s="6"/>
      <c r="J914" s="6"/>
      <c r="K914" s="6"/>
    </row>
    <row r="915" spans="8:11" x14ac:dyDescent="0.2">
      <c r="H915" s="6"/>
      <c r="I915" s="6"/>
      <c r="J915" s="6"/>
      <c r="K915" s="6"/>
    </row>
    <row r="916" spans="8:11" x14ac:dyDescent="0.2">
      <c r="H916" s="6"/>
      <c r="I916" s="6"/>
      <c r="J916" s="6"/>
      <c r="K916" s="6"/>
    </row>
    <row r="917" spans="8:11" x14ac:dyDescent="0.2">
      <c r="H917" s="6"/>
      <c r="I917" s="6"/>
      <c r="J917" s="6"/>
      <c r="K917" s="6"/>
    </row>
    <row r="918" spans="8:11" x14ac:dyDescent="0.2">
      <c r="H918" s="6"/>
      <c r="I918" s="6"/>
      <c r="J918" s="6"/>
      <c r="K918" s="6"/>
    </row>
    <row r="919" spans="8:11" x14ac:dyDescent="0.2">
      <c r="H919" s="6"/>
      <c r="I919" s="6"/>
      <c r="J919" s="6"/>
      <c r="K919" s="6"/>
    </row>
    <row r="920" spans="8:11" x14ac:dyDescent="0.2">
      <c r="H920" s="6"/>
      <c r="I920" s="6"/>
      <c r="J920" s="6"/>
      <c r="K920" s="6"/>
    </row>
    <row r="921" spans="8:11" x14ac:dyDescent="0.2">
      <c r="H921" s="6"/>
      <c r="I921" s="6"/>
      <c r="J921" s="6"/>
      <c r="K921" s="6"/>
    </row>
    <row r="922" spans="8:11" x14ac:dyDescent="0.2">
      <c r="H922" s="6"/>
      <c r="I922" s="6"/>
      <c r="J922" s="6"/>
      <c r="K922" s="6"/>
    </row>
    <row r="923" spans="8:11" x14ac:dyDescent="0.2">
      <c r="H923" s="6"/>
      <c r="I923" s="6"/>
      <c r="J923" s="6"/>
      <c r="K923" s="6"/>
    </row>
    <row r="924" spans="8:11" x14ac:dyDescent="0.2">
      <c r="H924" s="6"/>
      <c r="I924" s="6"/>
      <c r="J924" s="6"/>
      <c r="K924" s="6"/>
    </row>
    <row r="925" spans="8:11" x14ac:dyDescent="0.2">
      <c r="H925" s="6"/>
      <c r="I925" s="6"/>
      <c r="J925" s="6"/>
      <c r="K925" s="6"/>
    </row>
    <row r="926" spans="8:11" x14ac:dyDescent="0.2">
      <c r="H926" s="6"/>
      <c r="I926" s="6"/>
      <c r="J926" s="6"/>
      <c r="K926" s="6"/>
    </row>
    <row r="927" spans="8:11" x14ac:dyDescent="0.2">
      <c r="H927" s="6"/>
      <c r="I927" s="6"/>
      <c r="J927" s="6"/>
      <c r="K927" s="6"/>
    </row>
    <row r="928" spans="8:11" x14ac:dyDescent="0.2">
      <c r="H928" s="6"/>
      <c r="I928" s="6"/>
      <c r="J928" s="6"/>
      <c r="K928" s="6"/>
    </row>
    <row r="929" spans="8:11" x14ac:dyDescent="0.2">
      <c r="H929" s="6"/>
      <c r="I929" s="6"/>
      <c r="J929" s="6"/>
      <c r="K929" s="6"/>
    </row>
    <row r="930" spans="8:11" x14ac:dyDescent="0.2">
      <c r="H930" s="6"/>
      <c r="I930" s="6"/>
      <c r="J930" s="6"/>
      <c r="K930" s="6"/>
    </row>
    <row r="931" spans="8:11" x14ac:dyDescent="0.2">
      <c r="H931" s="6"/>
      <c r="I931" s="6"/>
      <c r="J931" s="6"/>
      <c r="K931" s="6"/>
    </row>
    <row r="932" spans="8:11" x14ac:dyDescent="0.2">
      <c r="H932" s="6"/>
      <c r="I932" s="6"/>
      <c r="J932" s="6"/>
      <c r="K932" s="6"/>
    </row>
    <row r="933" spans="8:11" x14ac:dyDescent="0.2">
      <c r="H933" s="6"/>
      <c r="I933" s="6"/>
      <c r="J933" s="6"/>
      <c r="K933" s="6"/>
    </row>
    <row r="934" spans="8:11" x14ac:dyDescent="0.2">
      <c r="H934" s="6"/>
      <c r="I934" s="6"/>
      <c r="J934" s="6"/>
      <c r="K934" s="6"/>
    </row>
    <row r="935" spans="8:11" x14ac:dyDescent="0.2">
      <c r="H935" s="6"/>
      <c r="I935" s="6"/>
      <c r="J935" s="6"/>
      <c r="K935" s="6"/>
    </row>
    <row r="936" spans="8:11" x14ac:dyDescent="0.2">
      <c r="H936" s="6"/>
      <c r="I936" s="6"/>
      <c r="J936" s="6"/>
      <c r="K936" s="6"/>
    </row>
    <row r="937" spans="8:11" x14ac:dyDescent="0.2">
      <c r="H937" s="6"/>
      <c r="I937" s="6"/>
      <c r="J937" s="6"/>
      <c r="K937" s="6"/>
    </row>
    <row r="938" spans="8:11" x14ac:dyDescent="0.2">
      <c r="H938" s="6"/>
      <c r="I938" s="6"/>
      <c r="J938" s="6"/>
      <c r="K938" s="6"/>
    </row>
    <row r="939" spans="8:11" x14ac:dyDescent="0.2">
      <c r="H939" s="6"/>
      <c r="I939" s="6"/>
      <c r="J939" s="6"/>
      <c r="K939" s="6"/>
    </row>
    <row r="940" spans="8:11" x14ac:dyDescent="0.2">
      <c r="H940" s="6"/>
      <c r="I940" s="6"/>
      <c r="J940" s="6"/>
      <c r="K940" s="6"/>
    </row>
    <row r="941" spans="8:11" x14ac:dyDescent="0.2">
      <c r="H941" s="6"/>
      <c r="I941" s="6"/>
      <c r="J941" s="6"/>
      <c r="K941" s="6"/>
    </row>
    <row r="942" spans="8:11" x14ac:dyDescent="0.2">
      <c r="H942" s="6"/>
      <c r="I942" s="6"/>
      <c r="J942" s="6"/>
      <c r="K942" s="6"/>
    </row>
    <row r="943" spans="8:11" x14ac:dyDescent="0.2">
      <c r="H943" s="6"/>
      <c r="I943" s="6"/>
      <c r="J943" s="6"/>
      <c r="K943" s="6"/>
    </row>
    <row r="944" spans="8:11" x14ac:dyDescent="0.2">
      <c r="H944" s="6"/>
      <c r="I944" s="6"/>
      <c r="J944" s="6"/>
      <c r="K944" s="6"/>
    </row>
    <row r="945" spans="8:11" x14ac:dyDescent="0.2">
      <c r="H945" s="6"/>
      <c r="I945" s="6"/>
      <c r="J945" s="6"/>
      <c r="K945" s="6"/>
    </row>
    <row r="946" spans="8:11" x14ac:dyDescent="0.2">
      <c r="H946" s="6"/>
      <c r="I946" s="6"/>
      <c r="J946" s="6"/>
      <c r="K946" s="6"/>
    </row>
    <row r="947" spans="8:11" x14ac:dyDescent="0.2">
      <c r="H947" s="6"/>
      <c r="I947" s="6"/>
      <c r="J947" s="6"/>
      <c r="K947" s="6"/>
    </row>
    <row r="948" spans="8:11" x14ac:dyDescent="0.2">
      <c r="H948" s="6"/>
      <c r="I948" s="6"/>
      <c r="J948" s="6"/>
      <c r="K948" s="6"/>
    </row>
    <row r="949" spans="8:11" x14ac:dyDescent="0.2">
      <c r="H949" s="6"/>
      <c r="I949" s="6"/>
      <c r="J949" s="6"/>
      <c r="K949" s="6"/>
    </row>
    <row r="950" spans="8:11" x14ac:dyDescent="0.2">
      <c r="H950" s="6"/>
      <c r="I950" s="6"/>
      <c r="J950" s="6"/>
      <c r="K950" s="6"/>
    </row>
    <row r="951" spans="8:11" x14ac:dyDescent="0.2">
      <c r="H951" s="6"/>
      <c r="I951" s="6"/>
      <c r="J951" s="6"/>
      <c r="K951" s="6"/>
    </row>
    <row r="952" spans="8:11" x14ac:dyDescent="0.2">
      <c r="H952" s="6"/>
      <c r="I952" s="6"/>
      <c r="J952" s="6"/>
      <c r="K952" s="6"/>
    </row>
    <row r="953" spans="8:11" x14ac:dyDescent="0.2">
      <c r="H953" s="6"/>
      <c r="I953" s="6"/>
      <c r="J953" s="6"/>
      <c r="K953" s="6"/>
    </row>
    <row r="954" spans="8:11" x14ac:dyDescent="0.2">
      <c r="H954" s="6"/>
      <c r="I954" s="6"/>
      <c r="J954" s="6"/>
      <c r="K954" s="6"/>
    </row>
    <row r="955" spans="8:11" x14ac:dyDescent="0.2">
      <c r="H955" s="6"/>
      <c r="I955" s="6"/>
      <c r="J955" s="6"/>
      <c r="K955" s="6"/>
    </row>
    <row r="956" spans="8:11" x14ac:dyDescent="0.2">
      <c r="H956" s="6"/>
      <c r="I956" s="6"/>
      <c r="J956" s="6"/>
      <c r="K956" s="6"/>
    </row>
    <row r="957" spans="8:11" x14ac:dyDescent="0.2">
      <c r="H957" s="6"/>
      <c r="I957" s="6"/>
      <c r="J957" s="6"/>
      <c r="K957" s="6"/>
    </row>
    <row r="958" spans="8:11" x14ac:dyDescent="0.2">
      <c r="H958" s="6"/>
      <c r="I958" s="6"/>
      <c r="J958" s="6"/>
      <c r="K958" s="6"/>
    </row>
    <row r="959" spans="8:11" x14ac:dyDescent="0.2">
      <c r="H959" s="6"/>
      <c r="I959" s="6"/>
      <c r="J959" s="6"/>
      <c r="K959" s="6"/>
    </row>
    <row r="960" spans="8:11" x14ac:dyDescent="0.2">
      <c r="H960" s="6"/>
      <c r="I960" s="6"/>
      <c r="J960" s="6"/>
      <c r="K960" s="6"/>
    </row>
    <row r="961" spans="8:11" x14ac:dyDescent="0.2">
      <c r="H961" s="6"/>
      <c r="I961" s="6"/>
      <c r="J961" s="6"/>
      <c r="K961" s="6"/>
    </row>
    <row r="962" spans="8:11" x14ac:dyDescent="0.2">
      <c r="H962" s="6"/>
      <c r="I962" s="6"/>
      <c r="J962" s="6"/>
      <c r="K962" s="6"/>
    </row>
    <row r="963" spans="8:11" x14ac:dyDescent="0.2">
      <c r="H963" s="6"/>
      <c r="I963" s="6"/>
      <c r="J963" s="6"/>
      <c r="K963" s="6"/>
    </row>
    <row r="964" spans="8:11" x14ac:dyDescent="0.2">
      <c r="H964" s="6"/>
      <c r="I964" s="6"/>
      <c r="J964" s="6"/>
      <c r="K964" s="6"/>
    </row>
    <row r="965" spans="8:11" x14ac:dyDescent="0.2">
      <c r="H965" s="6"/>
      <c r="I965" s="6"/>
      <c r="J965" s="6"/>
      <c r="K965" s="6"/>
    </row>
    <row r="966" spans="8:11" x14ac:dyDescent="0.2">
      <c r="H966" s="6"/>
      <c r="I966" s="6"/>
      <c r="J966" s="6"/>
      <c r="K966" s="6"/>
    </row>
    <row r="967" spans="8:11" x14ac:dyDescent="0.2">
      <c r="H967" s="6"/>
      <c r="I967" s="6"/>
      <c r="J967" s="6"/>
      <c r="K967" s="6"/>
    </row>
    <row r="968" spans="8:11" x14ac:dyDescent="0.2">
      <c r="H968" s="6"/>
      <c r="I968" s="6"/>
      <c r="J968" s="6"/>
      <c r="K968" s="6"/>
    </row>
    <row r="969" spans="8:11" x14ac:dyDescent="0.2">
      <c r="H969" s="6"/>
      <c r="I969" s="6"/>
      <c r="J969" s="6"/>
      <c r="K969" s="6"/>
    </row>
    <row r="970" spans="8:11" x14ac:dyDescent="0.2">
      <c r="H970" s="6"/>
      <c r="I970" s="6"/>
      <c r="J970" s="6"/>
      <c r="K970" s="6"/>
    </row>
    <row r="971" spans="8:11" x14ac:dyDescent="0.2">
      <c r="H971" s="6"/>
      <c r="I971" s="6"/>
      <c r="J971" s="6"/>
      <c r="K971" s="6"/>
    </row>
    <row r="972" spans="8:11" x14ac:dyDescent="0.2">
      <c r="H972" s="6"/>
      <c r="I972" s="6"/>
      <c r="J972" s="6"/>
      <c r="K972" s="6"/>
    </row>
    <row r="973" spans="8:11" x14ac:dyDescent="0.2">
      <c r="H973" s="6"/>
      <c r="I973" s="6"/>
      <c r="J973" s="6"/>
      <c r="K973" s="6"/>
    </row>
    <row r="974" spans="8:11" x14ac:dyDescent="0.2">
      <c r="H974" s="6"/>
      <c r="I974" s="6"/>
      <c r="J974" s="6"/>
      <c r="K974" s="6"/>
    </row>
    <row r="975" spans="8:11" x14ac:dyDescent="0.2">
      <c r="H975" s="6"/>
      <c r="I975" s="6"/>
      <c r="J975" s="6"/>
      <c r="K975" s="6"/>
    </row>
    <row r="976" spans="8:11" x14ac:dyDescent="0.2">
      <c r="H976" s="6"/>
      <c r="I976" s="6"/>
      <c r="J976" s="6"/>
      <c r="K976" s="6"/>
    </row>
    <row r="977" spans="8:11" x14ac:dyDescent="0.2">
      <c r="H977" s="6"/>
      <c r="I977" s="6"/>
      <c r="J977" s="6"/>
      <c r="K977" s="6"/>
    </row>
    <row r="978" spans="8:11" x14ac:dyDescent="0.2">
      <c r="H978" s="6"/>
      <c r="I978" s="6"/>
      <c r="J978" s="6"/>
      <c r="K978" s="6"/>
    </row>
    <row r="979" spans="8:11" x14ac:dyDescent="0.2">
      <c r="H979" s="6"/>
      <c r="I979" s="6"/>
      <c r="J979" s="6"/>
      <c r="K979" s="6"/>
    </row>
    <row r="980" spans="8:11" x14ac:dyDescent="0.2">
      <c r="H980" s="6"/>
      <c r="I980" s="6"/>
      <c r="J980" s="6"/>
      <c r="K980" s="6"/>
    </row>
    <row r="981" spans="8:11" x14ac:dyDescent="0.2">
      <c r="H981" s="6"/>
      <c r="I981" s="6"/>
      <c r="J981" s="6"/>
      <c r="K981" s="6"/>
    </row>
    <row r="982" spans="8:11" x14ac:dyDescent="0.2">
      <c r="H982" s="6"/>
      <c r="I982" s="6"/>
      <c r="J982" s="6"/>
      <c r="K982" s="6"/>
    </row>
    <row r="983" spans="8:11" x14ac:dyDescent="0.2">
      <c r="H983" s="6"/>
      <c r="I983" s="6"/>
      <c r="J983" s="6"/>
      <c r="K983" s="6"/>
    </row>
    <row r="984" spans="8:11" x14ac:dyDescent="0.2">
      <c r="H984" s="6"/>
      <c r="I984" s="6"/>
      <c r="J984" s="6"/>
      <c r="K984" s="6"/>
    </row>
    <row r="985" spans="8:11" x14ac:dyDescent="0.2">
      <c r="H985" s="6"/>
      <c r="I985" s="6"/>
      <c r="J985" s="6"/>
      <c r="K985" s="6"/>
    </row>
    <row r="986" spans="8:11" x14ac:dyDescent="0.2">
      <c r="H986" s="6"/>
      <c r="I986" s="6"/>
      <c r="J986" s="6"/>
      <c r="K986" s="6"/>
    </row>
    <row r="987" spans="8:11" x14ac:dyDescent="0.2">
      <c r="H987" s="6"/>
      <c r="I987" s="6"/>
      <c r="J987" s="6"/>
      <c r="K987" s="6"/>
    </row>
    <row r="988" spans="8:11" x14ac:dyDescent="0.2">
      <c r="H988" s="6"/>
      <c r="I988" s="6"/>
      <c r="J988" s="6"/>
      <c r="K988" s="6"/>
    </row>
    <row r="989" spans="8:11" x14ac:dyDescent="0.2">
      <c r="H989" s="6"/>
      <c r="I989" s="6"/>
      <c r="J989" s="6"/>
      <c r="K989" s="6"/>
    </row>
    <row r="990" spans="8:11" x14ac:dyDescent="0.2">
      <c r="H990" s="6"/>
      <c r="I990" s="6"/>
      <c r="J990" s="6"/>
      <c r="K990" s="6"/>
    </row>
    <row r="991" spans="8:11" x14ac:dyDescent="0.2">
      <c r="H991" s="6"/>
      <c r="I991" s="6"/>
      <c r="J991" s="6"/>
      <c r="K991" s="6"/>
    </row>
    <row r="992" spans="8:11" x14ac:dyDescent="0.2">
      <c r="H992" s="6"/>
      <c r="I992" s="6"/>
      <c r="J992" s="6"/>
      <c r="K992" s="6"/>
    </row>
    <row r="993" spans="8:11" x14ac:dyDescent="0.2">
      <c r="H993" s="6"/>
      <c r="I993" s="6"/>
      <c r="J993" s="6"/>
      <c r="K993" s="6"/>
    </row>
    <row r="994" spans="8:11" x14ac:dyDescent="0.2">
      <c r="H994" s="6"/>
      <c r="I994" s="6"/>
      <c r="J994" s="6"/>
      <c r="K994" s="6"/>
    </row>
    <row r="995" spans="8:11" x14ac:dyDescent="0.2">
      <c r="H995" s="6"/>
      <c r="I995" s="6"/>
      <c r="J995" s="6"/>
      <c r="K995" s="6"/>
    </row>
    <row r="996" spans="8:11" x14ac:dyDescent="0.2">
      <c r="H996" s="6"/>
      <c r="I996" s="6"/>
      <c r="J996" s="6"/>
      <c r="K996" s="6"/>
    </row>
    <row r="997" spans="8:11" x14ac:dyDescent="0.2">
      <c r="H997" s="6"/>
      <c r="I997" s="6"/>
      <c r="J997" s="6"/>
      <c r="K997" s="6"/>
    </row>
    <row r="998" spans="8:11" x14ac:dyDescent="0.2">
      <c r="H998" s="6"/>
      <c r="I998" s="6"/>
      <c r="J998" s="6"/>
      <c r="K998" s="6"/>
    </row>
    <row r="999" spans="8:11" x14ac:dyDescent="0.2">
      <c r="H999" s="6"/>
      <c r="I999" s="6"/>
      <c r="J999" s="6"/>
      <c r="K999" s="6"/>
    </row>
    <row r="1000" spans="8:11" x14ac:dyDescent="0.2">
      <c r="H1000" s="6"/>
      <c r="I1000" s="6"/>
      <c r="J1000" s="6"/>
      <c r="K1000" s="6"/>
    </row>
    <row r="1001" spans="8:11" x14ac:dyDescent="0.2">
      <c r="H1001" s="6"/>
      <c r="I1001" s="6"/>
      <c r="J1001" s="6"/>
      <c r="K1001" s="6"/>
    </row>
    <row r="1002" spans="8:11" x14ac:dyDescent="0.2">
      <c r="H1002" s="6"/>
      <c r="I1002" s="6"/>
      <c r="J1002" s="6"/>
      <c r="K1002" s="6"/>
    </row>
    <row r="1003" spans="8:11" x14ac:dyDescent="0.2">
      <c r="H1003" s="6"/>
      <c r="I1003" s="6"/>
      <c r="J1003" s="6"/>
      <c r="K1003" s="6"/>
    </row>
    <row r="1004" spans="8:11" x14ac:dyDescent="0.2">
      <c r="H1004" s="6"/>
      <c r="I1004" s="6"/>
      <c r="J1004" s="6"/>
      <c r="K1004" s="6"/>
    </row>
    <row r="1005" spans="8:11" x14ac:dyDescent="0.2">
      <c r="H1005" s="6"/>
      <c r="I1005" s="6"/>
      <c r="J1005" s="6"/>
      <c r="K1005" s="6"/>
    </row>
    <row r="1006" spans="8:11" x14ac:dyDescent="0.2">
      <c r="H1006" s="6"/>
      <c r="I1006" s="6"/>
      <c r="J1006" s="6"/>
      <c r="K1006" s="6"/>
    </row>
    <row r="1007" spans="8:11" x14ac:dyDescent="0.2">
      <c r="H1007" s="6"/>
      <c r="I1007" s="6"/>
      <c r="J1007" s="6"/>
      <c r="K1007" s="6"/>
    </row>
    <row r="1008" spans="8:11" x14ac:dyDescent="0.2">
      <c r="H1008" s="6"/>
      <c r="I1008" s="6"/>
      <c r="J1008" s="6"/>
      <c r="K1008" s="6"/>
    </row>
    <row r="1009" spans="8:11" x14ac:dyDescent="0.2">
      <c r="H1009" s="6"/>
      <c r="I1009" s="6"/>
      <c r="J1009" s="6"/>
      <c r="K1009" s="6"/>
    </row>
    <row r="1010" spans="8:11" x14ac:dyDescent="0.2">
      <c r="H1010" s="6"/>
      <c r="I1010" s="6"/>
      <c r="J1010" s="6"/>
      <c r="K1010" s="6"/>
    </row>
    <row r="1011" spans="8:11" x14ac:dyDescent="0.2">
      <c r="H1011" s="6"/>
      <c r="I1011" s="6"/>
      <c r="J1011" s="6"/>
      <c r="K1011" s="6"/>
    </row>
    <row r="1012" spans="8:11" x14ac:dyDescent="0.2">
      <c r="H1012" s="6"/>
      <c r="I1012" s="6"/>
      <c r="J1012" s="6"/>
      <c r="K1012" s="6"/>
    </row>
    <row r="1013" spans="8:11" x14ac:dyDescent="0.2">
      <c r="H1013" s="6"/>
      <c r="I1013" s="6"/>
      <c r="J1013" s="6"/>
      <c r="K1013" s="6"/>
    </row>
    <row r="1014" spans="8:11" x14ac:dyDescent="0.2">
      <c r="H1014" s="6"/>
      <c r="I1014" s="6"/>
      <c r="J1014" s="6"/>
      <c r="K1014" s="6"/>
    </row>
    <row r="1015" spans="8:11" x14ac:dyDescent="0.2">
      <c r="H1015" s="6"/>
      <c r="I1015" s="6"/>
      <c r="J1015" s="6"/>
      <c r="K1015" s="6"/>
    </row>
    <row r="1016" spans="8:11" x14ac:dyDescent="0.2">
      <c r="H1016" s="6"/>
      <c r="I1016" s="6"/>
      <c r="J1016" s="6"/>
      <c r="K1016" s="6"/>
    </row>
    <row r="1017" spans="8:11" x14ac:dyDescent="0.2">
      <c r="H1017" s="6"/>
      <c r="I1017" s="6"/>
      <c r="J1017" s="6"/>
      <c r="K1017" s="6"/>
    </row>
    <row r="1018" spans="8:11" x14ac:dyDescent="0.2">
      <c r="H1018" s="6"/>
      <c r="I1018" s="6"/>
      <c r="J1018" s="6"/>
      <c r="K1018" s="6"/>
    </row>
    <row r="1019" spans="8:11" x14ac:dyDescent="0.2">
      <c r="H1019" s="6"/>
      <c r="I1019" s="6"/>
      <c r="J1019" s="6"/>
      <c r="K1019" s="6"/>
    </row>
    <row r="1020" spans="8:11" x14ac:dyDescent="0.2">
      <c r="H1020" s="6"/>
      <c r="I1020" s="6"/>
      <c r="J1020" s="6"/>
      <c r="K1020" s="6"/>
    </row>
    <row r="1021" spans="8:11" x14ac:dyDescent="0.2">
      <c r="H1021" s="6"/>
      <c r="I1021" s="6"/>
      <c r="J1021" s="6"/>
      <c r="K1021" s="6"/>
    </row>
    <row r="1022" spans="8:11" x14ac:dyDescent="0.2">
      <c r="H1022" s="6"/>
      <c r="I1022" s="6"/>
      <c r="J1022" s="6"/>
      <c r="K1022" s="6"/>
    </row>
    <row r="1023" spans="8:11" x14ac:dyDescent="0.2">
      <c r="H1023" s="6"/>
      <c r="I1023" s="6"/>
      <c r="J1023" s="6"/>
      <c r="K1023" s="6"/>
    </row>
    <row r="1024" spans="8:11" x14ac:dyDescent="0.2">
      <c r="H1024" s="6"/>
      <c r="I1024" s="6"/>
      <c r="J1024" s="6"/>
      <c r="K1024" s="6"/>
    </row>
    <row r="1025" spans="8:11" x14ac:dyDescent="0.2">
      <c r="H1025" s="6"/>
      <c r="I1025" s="6"/>
      <c r="J1025" s="6"/>
      <c r="K1025" s="6"/>
    </row>
    <row r="1026" spans="8:11" x14ac:dyDescent="0.2">
      <c r="H1026" s="6"/>
      <c r="I1026" s="6"/>
      <c r="J1026" s="6"/>
      <c r="K1026" s="6"/>
    </row>
    <row r="1027" spans="8:11" x14ac:dyDescent="0.2">
      <c r="H1027" s="6"/>
      <c r="I1027" s="6"/>
      <c r="J1027" s="6"/>
      <c r="K1027" s="6"/>
    </row>
    <row r="1028" spans="8:11" x14ac:dyDescent="0.2">
      <c r="H1028" s="6"/>
      <c r="I1028" s="6"/>
      <c r="J1028" s="6"/>
      <c r="K1028" s="6"/>
    </row>
    <row r="1029" spans="8:11" x14ac:dyDescent="0.2">
      <c r="H1029" s="6"/>
      <c r="I1029" s="6"/>
      <c r="J1029" s="6"/>
      <c r="K1029" s="6"/>
    </row>
    <row r="1030" spans="8:11" x14ac:dyDescent="0.2">
      <c r="H1030" s="6"/>
      <c r="I1030" s="6"/>
      <c r="J1030" s="6"/>
      <c r="K1030" s="6"/>
    </row>
    <row r="1031" spans="8:11" x14ac:dyDescent="0.2">
      <c r="H1031" s="6"/>
      <c r="I1031" s="6"/>
      <c r="J1031" s="6"/>
      <c r="K1031" s="6"/>
    </row>
    <row r="1032" spans="8:11" x14ac:dyDescent="0.2">
      <c r="H1032" s="6"/>
      <c r="I1032" s="6"/>
      <c r="J1032" s="6"/>
      <c r="K1032" s="6"/>
    </row>
    <row r="1033" spans="8:11" x14ac:dyDescent="0.2">
      <c r="H1033" s="6"/>
      <c r="I1033" s="6"/>
      <c r="J1033" s="6"/>
      <c r="K1033" s="6"/>
    </row>
    <row r="1034" spans="8:11" x14ac:dyDescent="0.2">
      <c r="H1034" s="6"/>
      <c r="I1034" s="6"/>
      <c r="J1034" s="6"/>
      <c r="K1034" s="6"/>
    </row>
    <row r="1035" spans="8:11" x14ac:dyDescent="0.2">
      <c r="H1035" s="6"/>
      <c r="I1035" s="6"/>
      <c r="J1035" s="6"/>
      <c r="K1035" s="6"/>
    </row>
    <row r="1036" spans="8:11" x14ac:dyDescent="0.2">
      <c r="H1036" s="6"/>
      <c r="I1036" s="6"/>
      <c r="J1036" s="6"/>
      <c r="K1036" s="6"/>
    </row>
    <row r="1037" spans="8:11" x14ac:dyDescent="0.2">
      <c r="H1037" s="6"/>
      <c r="I1037" s="6"/>
      <c r="J1037" s="6"/>
      <c r="K1037" s="6"/>
    </row>
    <row r="1038" spans="8:11" x14ac:dyDescent="0.2">
      <c r="H1038" s="6"/>
      <c r="I1038" s="6"/>
      <c r="J1038" s="6"/>
      <c r="K1038" s="6"/>
    </row>
    <row r="1039" spans="8:11" x14ac:dyDescent="0.2">
      <c r="H1039" s="6"/>
      <c r="I1039" s="6"/>
      <c r="J1039" s="6"/>
      <c r="K1039" s="6"/>
    </row>
    <row r="1040" spans="8:11" x14ac:dyDescent="0.2">
      <c r="H1040" s="6"/>
      <c r="I1040" s="6"/>
      <c r="J1040" s="6"/>
      <c r="K1040" s="6"/>
    </row>
    <row r="1041" spans="8:11" x14ac:dyDescent="0.2">
      <c r="H1041" s="6"/>
      <c r="I1041" s="6"/>
      <c r="J1041" s="6"/>
      <c r="K1041" s="6"/>
    </row>
    <row r="1042" spans="8:11" x14ac:dyDescent="0.2">
      <c r="H1042" s="6"/>
      <c r="I1042" s="6"/>
      <c r="J1042" s="6"/>
      <c r="K1042" s="6"/>
    </row>
    <row r="1043" spans="8:11" x14ac:dyDescent="0.2">
      <c r="H1043" s="6"/>
      <c r="I1043" s="6"/>
      <c r="J1043" s="6"/>
      <c r="K1043" s="6"/>
    </row>
    <row r="1044" spans="8:11" x14ac:dyDescent="0.2">
      <c r="H1044" s="6"/>
      <c r="I1044" s="6"/>
      <c r="J1044" s="6"/>
      <c r="K1044" s="6"/>
    </row>
    <row r="1045" spans="8:11" x14ac:dyDescent="0.2">
      <c r="H1045" s="6"/>
      <c r="I1045" s="6"/>
      <c r="J1045" s="6"/>
      <c r="K1045" s="6"/>
    </row>
    <row r="1046" spans="8:11" x14ac:dyDescent="0.2">
      <c r="H1046" s="6"/>
      <c r="I1046" s="6"/>
      <c r="J1046" s="6"/>
      <c r="K1046" s="6"/>
    </row>
    <row r="1047" spans="8:11" x14ac:dyDescent="0.2">
      <c r="H1047" s="6"/>
      <c r="I1047" s="6"/>
      <c r="J1047" s="6"/>
      <c r="K1047" s="6"/>
    </row>
    <row r="1048" spans="8:11" x14ac:dyDescent="0.2">
      <c r="H1048" s="6"/>
      <c r="I1048" s="6"/>
      <c r="J1048" s="6"/>
      <c r="K1048" s="6"/>
    </row>
    <row r="1049" spans="8:11" x14ac:dyDescent="0.2">
      <c r="H1049" s="6"/>
      <c r="I1049" s="6"/>
      <c r="J1049" s="6"/>
      <c r="K1049" s="6"/>
    </row>
    <row r="1050" spans="8:11" x14ac:dyDescent="0.2">
      <c r="H1050" s="6"/>
      <c r="I1050" s="6"/>
      <c r="J1050" s="6"/>
      <c r="K1050" s="6"/>
    </row>
    <row r="1051" spans="8:11" x14ac:dyDescent="0.2">
      <c r="H1051" s="6"/>
      <c r="I1051" s="6"/>
      <c r="J1051" s="6"/>
      <c r="K1051" s="6"/>
    </row>
    <row r="1052" spans="8:11" x14ac:dyDescent="0.2">
      <c r="H1052" s="6"/>
      <c r="I1052" s="6"/>
      <c r="J1052" s="6"/>
      <c r="K1052" s="6"/>
    </row>
    <row r="1053" spans="8:11" x14ac:dyDescent="0.2">
      <c r="H1053" s="6"/>
      <c r="I1053" s="6"/>
      <c r="J1053" s="6"/>
      <c r="K1053" s="6"/>
    </row>
    <row r="1054" spans="8:11" x14ac:dyDescent="0.2">
      <c r="H1054" s="6"/>
      <c r="I1054" s="6"/>
      <c r="J1054" s="6"/>
      <c r="K1054" s="6"/>
    </row>
    <row r="1055" spans="8:11" x14ac:dyDescent="0.2">
      <c r="H1055" s="6"/>
      <c r="I1055" s="6"/>
      <c r="J1055" s="6"/>
      <c r="K1055" s="6"/>
    </row>
    <row r="1056" spans="8:11" x14ac:dyDescent="0.2">
      <c r="H1056" s="6"/>
      <c r="I1056" s="6"/>
      <c r="J1056" s="6"/>
      <c r="K1056" s="6"/>
    </row>
    <row r="1057" spans="8:11" x14ac:dyDescent="0.2">
      <c r="H1057" s="6"/>
      <c r="I1057" s="6"/>
      <c r="J1057" s="6"/>
      <c r="K1057" s="6"/>
    </row>
    <row r="1058" spans="8:11" x14ac:dyDescent="0.2">
      <c r="H1058" s="6"/>
      <c r="I1058" s="6"/>
      <c r="J1058" s="6"/>
      <c r="K1058" s="6"/>
    </row>
    <row r="1059" spans="8:11" x14ac:dyDescent="0.2">
      <c r="H1059" s="6"/>
      <c r="I1059" s="6"/>
      <c r="J1059" s="6"/>
      <c r="K1059" s="6"/>
    </row>
    <row r="1060" spans="8:11" x14ac:dyDescent="0.2">
      <c r="H1060" s="6"/>
      <c r="I1060" s="6"/>
      <c r="J1060" s="6"/>
      <c r="K1060" s="6"/>
    </row>
    <row r="1061" spans="8:11" x14ac:dyDescent="0.2">
      <c r="H1061" s="6"/>
      <c r="I1061" s="6"/>
      <c r="J1061" s="6"/>
      <c r="K1061" s="6"/>
    </row>
    <row r="1062" spans="8:11" x14ac:dyDescent="0.2">
      <c r="H1062" s="6"/>
      <c r="I1062" s="6"/>
      <c r="J1062" s="6"/>
      <c r="K1062" s="6"/>
    </row>
    <row r="1063" spans="8:11" x14ac:dyDescent="0.2">
      <c r="H1063" s="6"/>
      <c r="I1063" s="6"/>
      <c r="J1063" s="6"/>
      <c r="K1063" s="6"/>
    </row>
    <row r="1064" spans="8:11" x14ac:dyDescent="0.2">
      <c r="H1064" s="6"/>
      <c r="I1064" s="6"/>
      <c r="J1064" s="6"/>
      <c r="K1064" s="6"/>
    </row>
    <row r="1065" spans="8:11" x14ac:dyDescent="0.2">
      <c r="H1065" s="6"/>
      <c r="I1065" s="6"/>
      <c r="J1065" s="6"/>
      <c r="K1065" s="6"/>
    </row>
    <row r="1066" spans="8:11" x14ac:dyDescent="0.2">
      <c r="H1066" s="6"/>
      <c r="I1066" s="6"/>
      <c r="J1066" s="6"/>
      <c r="K1066" s="6"/>
    </row>
    <row r="1067" spans="8:11" x14ac:dyDescent="0.2">
      <c r="H1067" s="6"/>
      <c r="I1067" s="6"/>
      <c r="J1067" s="6"/>
      <c r="K1067" s="6"/>
    </row>
    <row r="1068" spans="8:11" x14ac:dyDescent="0.2">
      <c r="H1068" s="6"/>
      <c r="I1068" s="6"/>
      <c r="J1068" s="6"/>
      <c r="K1068" s="6"/>
    </row>
    <row r="1069" spans="8:11" x14ac:dyDescent="0.2">
      <c r="H1069" s="6"/>
      <c r="I1069" s="6"/>
      <c r="J1069" s="6"/>
      <c r="K1069" s="6"/>
    </row>
    <row r="1070" spans="8:11" x14ac:dyDescent="0.2">
      <c r="H1070" s="6"/>
      <c r="I1070" s="6"/>
      <c r="J1070" s="6"/>
      <c r="K1070" s="6"/>
    </row>
    <row r="1071" spans="8:11" x14ac:dyDescent="0.2">
      <c r="H1071" s="6"/>
      <c r="I1071" s="6"/>
      <c r="J1071" s="6"/>
      <c r="K1071" s="6"/>
    </row>
    <row r="1072" spans="8:11" x14ac:dyDescent="0.2">
      <c r="H1072" s="6"/>
      <c r="I1072" s="6"/>
      <c r="J1072" s="6"/>
      <c r="K1072" s="6"/>
    </row>
    <row r="1073" spans="8:11" x14ac:dyDescent="0.2">
      <c r="H1073" s="6"/>
      <c r="I1073" s="6"/>
      <c r="J1073" s="6"/>
      <c r="K1073" s="6"/>
    </row>
    <row r="1074" spans="8:11" x14ac:dyDescent="0.2">
      <c r="H1074" s="6"/>
      <c r="I1074" s="6"/>
      <c r="J1074" s="6"/>
      <c r="K1074" s="6"/>
    </row>
    <row r="1075" spans="8:11" x14ac:dyDescent="0.2">
      <c r="H1075" s="6"/>
      <c r="I1075" s="6"/>
      <c r="J1075" s="6"/>
      <c r="K1075" s="6"/>
    </row>
    <row r="1076" spans="8:11" x14ac:dyDescent="0.2">
      <c r="H1076" s="6"/>
      <c r="I1076" s="6"/>
      <c r="J1076" s="6"/>
      <c r="K1076" s="6"/>
    </row>
    <row r="1077" spans="8:11" x14ac:dyDescent="0.2">
      <c r="H1077" s="6"/>
      <c r="I1077" s="6"/>
      <c r="J1077" s="6"/>
      <c r="K1077" s="6"/>
    </row>
    <row r="1078" spans="8:11" x14ac:dyDescent="0.2">
      <c r="H1078" s="6"/>
      <c r="I1078" s="6"/>
      <c r="J1078" s="6"/>
      <c r="K1078" s="6"/>
    </row>
    <row r="1079" spans="8:11" x14ac:dyDescent="0.2">
      <c r="H1079" s="6"/>
      <c r="I1079" s="6"/>
      <c r="J1079" s="6"/>
      <c r="K1079" s="6"/>
    </row>
    <row r="1080" spans="8:11" x14ac:dyDescent="0.2">
      <c r="H1080" s="6"/>
      <c r="I1080" s="6"/>
      <c r="J1080" s="6"/>
      <c r="K1080" s="6"/>
    </row>
    <row r="1081" spans="8:11" x14ac:dyDescent="0.2">
      <c r="H1081" s="6"/>
      <c r="I1081" s="6"/>
      <c r="J1081" s="6"/>
      <c r="K1081" s="6"/>
    </row>
    <row r="1082" spans="8:11" x14ac:dyDescent="0.2">
      <c r="H1082" s="6"/>
      <c r="I1082" s="6"/>
      <c r="J1082" s="6"/>
      <c r="K1082" s="6"/>
    </row>
    <row r="1083" spans="8:11" x14ac:dyDescent="0.2">
      <c r="H1083" s="6"/>
      <c r="I1083" s="6"/>
      <c r="J1083" s="6"/>
      <c r="K1083" s="6"/>
    </row>
    <row r="1084" spans="8:11" x14ac:dyDescent="0.2">
      <c r="H1084" s="6"/>
      <c r="I1084" s="6"/>
      <c r="J1084" s="6"/>
      <c r="K1084" s="6"/>
    </row>
    <row r="1085" spans="8:11" x14ac:dyDescent="0.2">
      <c r="H1085" s="6"/>
      <c r="I1085" s="6"/>
      <c r="J1085" s="6"/>
      <c r="K1085" s="6"/>
    </row>
    <row r="1086" spans="8:11" x14ac:dyDescent="0.2">
      <c r="H1086" s="6"/>
      <c r="I1086" s="6"/>
      <c r="J1086" s="6"/>
      <c r="K1086" s="6"/>
    </row>
    <row r="1087" spans="8:11" x14ac:dyDescent="0.2">
      <c r="H1087" s="6"/>
      <c r="I1087" s="6"/>
      <c r="J1087" s="6"/>
      <c r="K1087" s="6"/>
    </row>
    <row r="1088" spans="8:11" x14ac:dyDescent="0.2">
      <c r="H1088" s="6"/>
      <c r="I1088" s="6"/>
      <c r="J1088" s="6"/>
      <c r="K1088" s="6"/>
    </row>
    <row r="1089" spans="8:11" x14ac:dyDescent="0.2">
      <c r="H1089" s="6"/>
      <c r="I1089" s="6"/>
      <c r="J1089" s="6"/>
      <c r="K1089" s="6"/>
    </row>
    <row r="1090" spans="8:11" x14ac:dyDescent="0.2">
      <c r="H1090" s="6"/>
      <c r="I1090" s="6"/>
      <c r="J1090" s="6"/>
      <c r="K1090" s="6"/>
    </row>
    <row r="1091" spans="8:11" x14ac:dyDescent="0.2">
      <c r="H1091" s="6"/>
      <c r="I1091" s="6"/>
      <c r="J1091" s="6"/>
      <c r="K1091" s="6"/>
    </row>
    <row r="1092" spans="8:11" x14ac:dyDescent="0.2">
      <c r="H1092" s="6"/>
      <c r="I1092" s="6"/>
      <c r="J1092" s="6"/>
      <c r="K1092" s="6"/>
    </row>
    <row r="1093" spans="8:11" x14ac:dyDescent="0.2">
      <c r="H1093" s="6"/>
      <c r="I1093" s="6"/>
      <c r="J1093" s="6"/>
      <c r="K1093" s="6"/>
    </row>
    <row r="1094" spans="8:11" x14ac:dyDescent="0.2">
      <c r="H1094" s="6"/>
      <c r="I1094" s="6"/>
      <c r="J1094" s="6"/>
      <c r="K1094" s="6"/>
    </row>
    <row r="1095" spans="8:11" x14ac:dyDescent="0.2">
      <c r="H1095" s="6"/>
      <c r="I1095" s="6"/>
      <c r="J1095" s="6"/>
      <c r="K1095" s="6"/>
    </row>
    <row r="1096" spans="8:11" x14ac:dyDescent="0.2">
      <c r="H1096" s="6"/>
      <c r="I1096" s="6"/>
      <c r="J1096" s="6"/>
      <c r="K1096" s="6"/>
    </row>
    <row r="1097" spans="8:11" x14ac:dyDescent="0.2">
      <c r="H1097" s="6"/>
      <c r="I1097" s="6"/>
      <c r="J1097" s="6"/>
      <c r="K1097" s="6"/>
    </row>
    <row r="1098" spans="8:11" x14ac:dyDescent="0.2">
      <c r="H1098" s="6"/>
      <c r="I1098" s="6"/>
      <c r="J1098" s="6"/>
      <c r="K1098" s="6"/>
    </row>
    <row r="1099" spans="8:11" x14ac:dyDescent="0.2">
      <c r="H1099" s="6"/>
      <c r="I1099" s="6"/>
      <c r="J1099" s="6"/>
      <c r="K1099" s="6"/>
    </row>
    <row r="1100" spans="8:11" x14ac:dyDescent="0.2">
      <c r="H1100" s="6"/>
      <c r="I1100" s="6"/>
      <c r="J1100" s="6"/>
      <c r="K1100" s="6"/>
    </row>
    <row r="1101" spans="8:11" x14ac:dyDescent="0.2">
      <c r="H1101" s="6"/>
      <c r="I1101" s="6"/>
      <c r="J1101" s="6"/>
      <c r="K1101" s="6"/>
    </row>
    <row r="1102" spans="8:11" x14ac:dyDescent="0.2">
      <c r="H1102" s="6"/>
      <c r="I1102" s="6"/>
      <c r="J1102" s="6"/>
      <c r="K1102" s="6"/>
    </row>
    <row r="1103" spans="8:11" x14ac:dyDescent="0.2">
      <c r="H1103" s="6"/>
      <c r="I1103" s="6"/>
      <c r="J1103" s="6"/>
      <c r="K1103" s="6"/>
    </row>
    <row r="1104" spans="8:11" x14ac:dyDescent="0.2">
      <c r="H1104" s="6"/>
      <c r="I1104" s="6"/>
      <c r="J1104" s="6"/>
      <c r="K1104" s="6"/>
    </row>
    <row r="1105" spans="8:11" x14ac:dyDescent="0.2">
      <c r="H1105" s="6"/>
      <c r="I1105" s="6"/>
      <c r="J1105" s="6"/>
      <c r="K1105" s="6"/>
    </row>
    <row r="1106" spans="8:11" x14ac:dyDescent="0.2">
      <c r="H1106" s="6"/>
      <c r="I1106" s="6"/>
      <c r="J1106" s="6"/>
      <c r="K1106" s="6"/>
    </row>
    <row r="1107" spans="8:11" x14ac:dyDescent="0.2">
      <c r="H1107" s="6"/>
      <c r="I1107" s="6"/>
      <c r="J1107" s="6"/>
      <c r="K1107" s="6"/>
    </row>
    <row r="1108" spans="8:11" x14ac:dyDescent="0.2">
      <c r="H1108" s="6"/>
      <c r="I1108" s="6"/>
      <c r="J1108" s="6"/>
      <c r="K1108" s="6"/>
    </row>
    <row r="1109" spans="8:11" x14ac:dyDescent="0.2">
      <c r="H1109" s="6"/>
      <c r="I1109" s="6"/>
      <c r="J1109" s="6"/>
      <c r="K1109" s="6"/>
    </row>
    <row r="1110" spans="8:11" x14ac:dyDescent="0.2">
      <c r="H1110" s="6"/>
      <c r="I1110" s="6"/>
      <c r="J1110" s="6"/>
      <c r="K1110" s="6"/>
    </row>
    <row r="1111" spans="8:11" x14ac:dyDescent="0.2">
      <c r="H1111" s="6"/>
      <c r="I1111" s="6"/>
      <c r="J1111" s="6"/>
      <c r="K1111" s="6"/>
    </row>
    <row r="1112" spans="8:11" x14ac:dyDescent="0.2">
      <c r="H1112" s="6"/>
      <c r="I1112" s="6"/>
      <c r="J1112" s="6"/>
      <c r="K1112" s="6"/>
    </row>
    <row r="1113" spans="8:11" x14ac:dyDescent="0.2">
      <c r="H1113" s="6"/>
      <c r="I1113" s="6"/>
      <c r="J1113" s="6"/>
      <c r="K1113" s="6"/>
    </row>
    <row r="1114" spans="8:11" x14ac:dyDescent="0.2">
      <c r="H1114" s="6"/>
      <c r="I1114" s="6"/>
      <c r="J1114" s="6"/>
      <c r="K1114" s="6"/>
    </row>
    <row r="1115" spans="8:11" x14ac:dyDescent="0.2">
      <c r="H1115" s="6"/>
      <c r="I1115" s="6"/>
      <c r="J1115" s="6"/>
      <c r="K1115" s="6"/>
    </row>
    <row r="1116" spans="8:11" x14ac:dyDescent="0.2">
      <c r="H1116" s="6"/>
      <c r="I1116" s="6"/>
      <c r="J1116" s="6"/>
      <c r="K1116" s="6"/>
    </row>
    <row r="1117" spans="8:11" x14ac:dyDescent="0.2">
      <c r="H1117" s="6"/>
      <c r="I1117" s="6"/>
      <c r="J1117" s="6"/>
      <c r="K1117" s="6"/>
    </row>
    <row r="1118" spans="8:11" x14ac:dyDescent="0.2">
      <c r="H1118" s="6"/>
      <c r="I1118" s="6"/>
      <c r="J1118" s="6"/>
      <c r="K1118" s="6"/>
    </row>
    <row r="1119" spans="8:11" x14ac:dyDescent="0.2">
      <c r="H1119" s="6"/>
      <c r="I1119" s="6"/>
      <c r="J1119" s="6"/>
      <c r="K1119" s="6"/>
    </row>
    <row r="1120" spans="8:11" x14ac:dyDescent="0.2">
      <c r="H1120" s="6"/>
      <c r="I1120" s="6"/>
      <c r="J1120" s="6"/>
      <c r="K1120" s="6"/>
    </row>
    <row r="1121" spans="8:11" x14ac:dyDescent="0.2">
      <c r="H1121" s="6"/>
      <c r="I1121" s="6"/>
      <c r="J1121" s="6"/>
      <c r="K1121" s="6"/>
    </row>
    <row r="1122" spans="8:11" x14ac:dyDescent="0.2">
      <c r="H1122" s="6"/>
      <c r="I1122" s="6"/>
      <c r="J1122" s="6"/>
      <c r="K1122" s="6"/>
    </row>
    <row r="1123" spans="8:11" x14ac:dyDescent="0.2">
      <c r="H1123" s="6"/>
      <c r="I1123" s="6"/>
      <c r="J1123" s="6"/>
      <c r="K1123" s="6"/>
    </row>
    <row r="1124" spans="8:11" x14ac:dyDescent="0.2">
      <c r="H1124" s="6"/>
      <c r="I1124" s="6"/>
      <c r="J1124" s="6"/>
      <c r="K1124" s="6"/>
    </row>
    <row r="1125" spans="8:11" x14ac:dyDescent="0.2">
      <c r="H1125" s="6"/>
      <c r="I1125" s="6"/>
      <c r="J1125" s="6"/>
      <c r="K1125" s="6"/>
    </row>
    <row r="1126" spans="8:11" x14ac:dyDescent="0.2">
      <c r="H1126" s="6"/>
      <c r="I1126" s="6"/>
      <c r="J1126" s="6"/>
      <c r="K1126" s="6"/>
    </row>
    <row r="1127" spans="8:11" x14ac:dyDescent="0.2">
      <c r="H1127" s="6"/>
      <c r="I1127" s="6"/>
      <c r="J1127" s="6"/>
      <c r="K1127" s="6"/>
    </row>
    <row r="1128" spans="8:11" x14ac:dyDescent="0.2">
      <c r="H1128" s="6"/>
      <c r="I1128" s="6"/>
      <c r="J1128" s="6"/>
      <c r="K1128" s="6"/>
    </row>
    <row r="1129" spans="8:11" x14ac:dyDescent="0.2">
      <c r="H1129" s="6"/>
      <c r="I1129" s="6"/>
      <c r="J1129" s="6"/>
      <c r="K1129" s="6"/>
    </row>
    <row r="1130" spans="8:11" x14ac:dyDescent="0.2">
      <c r="H1130" s="6"/>
      <c r="I1130" s="6"/>
      <c r="J1130" s="6"/>
      <c r="K1130" s="6"/>
    </row>
    <row r="1131" spans="8:11" x14ac:dyDescent="0.2">
      <c r="H1131" s="6"/>
      <c r="I1131" s="6"/>
      <c r="J1131" s="6"/>
      <c r="K1131" s="6"/>
    </row>
    <row r="1132" spans="8:11" x14ac:dyDescent="0.2">
      <c r="H1132" s="6"/>
      <c r="I1132" s="6"/>
      <c r="J1132" s="6"/>
      <c r="K1132" s="6"/>
    </row>
    <row r="1133" spans="8:11" x14ac:dyDescent="0.2">
      <c r="H1133" s="6"/>
      <c r="I1133" s="6"/>
      <c r="J1133" s="6"/>
      <c r="K1133" s="6"/>
    </row>
    <row r="1134" spans="8:11" x14ac:dyDescent="0.2">
      <c r="H1134" s="6"/>
      <c r="I1134" s="6"/>
      <c r="J1134" s="6"/>
      <c r="K1134" s="6"/>
    </row>
    <row r="1135" spans="8:11" x14ac:dyDescent="0.2">
      <c r="H1135" s="6"/>
      <c r="I1135" s="6"/>
      <c r="J1135" s="6"/>
      <c r="K1135" s="6"/>
    </row>
    <row r="1136" spans="8:11" x14ac:dyDescent="0.2">
      <c r="H1136" s="6"/>
      <c r="I1136" s="6"/>
      <c r="J1136" s="6"/>
      <c r="K1136" s="6"/>
    </row>
    <row r="1137" spans="8:11" x14ac:dyDescent="0.2">
      <c r="H1137" s="6"/>
      <c r="I1137" s="6"/>
      <c r="J1137" s="6"/>
      <c r="K1137" s="6"/>
    </row>
    <row r="1138" spans="8:11" x14ac:dyDescent="0.2">
      <c r="H1138" s="6"/>
      <c r="I1138" s="6"/>
      <c r="J1138" s="6"/>
      <c r="K1138" s="6"/>
    </row>
    <row r="1139" spans="8:11" x14ac:dyDescent="0.2">
      <c r="H1139" s="6"/>
      <c r="I1139" s="6"/>
      <c r="J1139" s="6"/>
      <c r="K1139" s="6"/>
    </row>
    <row r="1140" spans="8:11" x14ac:dyDescent="0.2">
      <c r="H1140" s="6"/>
      <c r="I1140" s="6"/>
      <c r="J1140" s="6"/>
      <c r="K1140" s="6"/>
    </row>
    <row r="1141" spans="8:11" x14ac:dyDescent="0.2">
      <c r="H1141" s="6"/>
      <c r="I1141" s="6"/>
      <c r="J1141" s="6"/>
      <c r="K1141" s="6"/>
    </row>
    <row r="1142" spans="8:11" x14ac:dyDescent="0.2">
      <c r="H1142" s="6"/>
      <c r="I1142" s="6"/>
      <c r="J1142" s="6"/>
      <c r="K1142" s="6"/>
    </row>
    <row r="1143" spans="8:11" x14ac:dyDescent="0.2">
      <c r="H1143" s="6"/>
      <c r="I1143" s="6"/>
      <c r="J1143" s="6"/>
      <c r="K1143" s="6"/>
    </row>
    <row r="1144" spans="8:11" x14ac:dyDescent="0.2">
      <c r="H1144" s="6"/>
      <c r="I1144" s="6"/>
      <c r="J1144" s="6"/>
      <c r="K1144" s="6"/>
    </row>
    <row r="1145" spans="8:11" x14ac:dyDescent="0.2">
      <c r="H1145" s="6"/>
      <c r="I1145" s="6"/>
      <c r="J1145" s="6"/>
      <c r="K1145" s="6"/>
    </row>
    <row r="1146" spans="8:11" x14ac:dyDescent="0.2">
      <c r="H1146" s="6"/>
      <c r="I1146" s="6"/>
      <c r="J1146" s="6"/>
      <c r="K1146" s="6"/>
    </row>
    <row r="1147" spans="8:11" x14ac:dyDescent="0.2">
      <c r="H1147" s="6"/>
      <c r="I1147" s="6"/>
      <c r="J1147" s="6"/>
      <c r="K1147" s="6"/>
    </row>
    <row r="1148" spans="8:11" x14ac:dyDescent="0.2">
      <c r="H1148" s="6"/>
      <c r="I1148" s="6"/>
      <c r="J1148" s="6"/>
      <c r="K1148" s="6"/>
    </row>
    <row r="1149" spans="8:11" x14ac:dyDescent="0.2">
      <c r="H1149" s="6"/>
      <c r="I1149" s="6"/>
      <c r="J1149" s="6"/>
      <c r="K1149" s="6"/>
    </row>
    <row r="1150" spans="8:11" x14ac:dyDescent="0.2">
      <c r="H1150" s="6"/>
      <c r="I1150" s="6"/>
      <c r="J1150" s="6"/>
      <c r="K1150" s="6"/>
    </row>
    <row r="1151" spans="8:11" x14ac:dyDescent="0.2">
      <c r="H1151" s="6"/>
      <c r="I1151" s="6"/>
      <c r="J1151" s="6"/>
      <c r="K1151" s="6"/>
    </row>
    <row r="1152" spans="8:11" x14ac:dyDescent="0.2">
      <c r="H1152" s="6"/>
      <c r="I1152" s="6"/>
      <c r="J1152" s="6"/>
      <c r="K1152" s="6"/>
    </row>
    <row r="1153" spans="8:11" x14ac:dyDescent="0.2">
      <c r="H1153" s="6"/>
      <c r="I1153" s="6"/>
      <c r="J1153" s="6"/>
      <c r="K1153" s="6"/>
    </row>
    <row r="1154" spans="8:11" x14ac:dyDescent="0.2">
      <c r="H1154" s="6"/>
      <c r="I1154" s="6"/>
      <c r="J1154" s="6"/>
      <c r="K1154" s="6"/>
    </row>
    <row r="1155" spans="8:11" x14ac:dyDescent="0.2">
      <c r="H1155" s="6"/>
      <c r="I1155" s="6"/>
      <c r="J1155" s="6"/>
      <c r="K1155" s="6"/>
    </row>
    <row r="1156" spans="8:11" x14ac:dyDescent="0.2">
      <c r="H1156" s="6"/>
      <c r="I1156" s="6"/>
      <c r="J1156" s="6"/>
      <c r="K1156" s="6"/>
    </row>
    <row r="1157" spans="8:11" x14ac:dyDescent="0.2">
      <c r="H1157" s="6"/>
      <c r="I1157" s="6"/>
      <c r="J1157" s="6"/>
      <c r="K1157" s="6"/>
    </row>
    <row r="1158" spans="8:11" x14ac:dyDescent="0.2">
      <c r="H1158" s="6"/>
      <c r="I1158" s="6"/>
      <c r="J1158" s="6"/>
      <c r="K1158" s="6"/>
    </row>
    <row r="1159" spans="8:11" x14ac:dyDescent="0.2">
      <c r="H1159" s="6"/>
      <c r="I1159" s="6"/>
      <c r="J1159" s="6"/>
      <c r="K1159" s="6"/>
    </row>
    <row r="1160" spans="8:11" x14ac:dyDescent="0.2">
      <c r="H1160" s="6"/>
      <c r="I1160" s="6"/>
      <c r="J1160" s="6"/>
      <c r="K1160" s="6"/>
    </row>
    <row r="1161" spans="8:11" x14ac:dyDescent="0.2">
      <c r="H1161" s="6"/>
      <c r="I1161" s="6"/>
      <c r="J1161" s="6"/>
      <c r="K1161" s="6"/>
    </row>
    <row r="1162" spans="8:11" x14ac:dyDescent="0.2">
      <c r="H1162" s="6"/>
      <c r="I1162" s="6"/>
      <c r="J1162" s="6"/>
      <c r="K1162" s="6"/>
    </row>
    <row r="1163" spans="8:11" x14ac:dyDescent="0.2">
      <c r="H1163" s="6"/>
      <c r="I1163" s="6"/>
      <c r="J1163" s="6"/>
      <c r="K1163" s="6"/>
    </row>
    <row r="1164" spans="8:11" x14ac:dyDescent="0.2">
      <c r="H1164" s="6"/>
      <c r="I1164" s="6"/>
      <c r="J1164" s="6"/>
      <c r="K1164" s="6"/>
    </row>
    <row r="1165" spans="8:11" x14ac:dyDescent="0.2">
      <c r="H1165" s="6"/>
      <c r="I1165" s="6"/>
      <c r="J1165" s="6"/>
      <c r="K1165" s="6"/>
    </row>
    <row r="1166" spans="8:11" x14ac:dyDescent="0.2">
      <c r="H1166" s="6"/>
      <c r="I1166" s="6"/>
      <c r="J1166" s="6"/>
      <c r="K1166" s="6"/>
    </row>
    <row r="1167" spans="8:11" x14ac:dyDescent="0.2">
      <c r="H1167" s="6"/>
      <c r="I1167" s="6"/>
      <c r="J1167" s="6"/>
      <c r="K1167" s="6"/>
    </row>
    <row r="1168" spans="8:11" x14ac:dyDescent="0.2">
      <c r="H1168" s="6"/>
      <c r="I1168" s="6"/>
      <c r="J1168" s="6"/>
      <c r="K1168" s="6"/>
    </row>
    <row r="1169" spans="8:11" x14ac:dyDescent="0.2">
      <c r="H1169" s="6"/>
      <c r="I1169" s="6"/>
      <c r="J1169" s="6"/>
      <c r="K1169" s="6"/>
    </row>
    <row r="1170" spans="8:11" x14ac:dyDescent="0.2">
      <c r="H1170" s="6"/>
      <c r="I1170" s="6"/>
      <c r="J1170" s="6"/>
      <c r="K1170" s="6"/>
    </row>
    <row r="1171" spans="8:11" x14ac:dyDescent="0.2">
      <c r="H1171" s="6"/>
      <c r="I1171" s="6"/>
      <c r="J1171" s="6"/>
      <c r="K1171" s="6"/>
    </row>
    <row r="1172" spans="8:11" x14ac:dyDescent="0.2">
      <c r="H1172" s="6"/>
      <c r="I1172" s="6"/>
      <c r="J1172" s="6"/>
      <c r="K1172" s="6"/>
    </row>
    <row r="1173" spans="8:11" x14ac:dyDescent="0.2">
      <c r="H1173" s="6"/>
      <c r="I1173" s="6"/>
      <c r="J1173" s="6"/>
      <c r="K1173" s="6"/>
    </row>
    <row r="1174" spans="8:11" x14ac:dyDescent="0.2">
      <c r="H1174" s="6"/>
      <c r="I1174" s="6"/>
      <c r="J1174" s="6"/>
      <c r="K1174" s="6"/>
    </row>
    <row r="1175" spans="8:11" x14ac:dyDescent="0.2">
      <c r="H1175" s="6"/>
      <c r="I1175" s="6"/>
      <c r="J1175" s="6"/>
      <c r="K1175" s="6"/>
    </row>
    <row r="1176" spans="8:11" x14ac:dyDescent="0.2">
      <c r="H1176" s="6"/>
      <c r="I1176" s="6"/>
      <c r="J1176" s="6"/>
      <c r="K1176" s="6"/>
    </row>
    <row r="1177" spans="8:11" x14ac:dyDescent="0.2">
      <c r="H1177" s="6"/>
      <c r="I1177" s="6"/>
      <c r="J1177" s="6"/>
      <c r="K1177" s="6"/>
    </row>
    <row r="1178" spans="8:11" x14ac:dyDescent="0.2">
      <c r="H1178" s="6"/>
      <c r="I1178" s="6"/>
      <c r="J1178" s="6"/>
      <c r="K1178" s="6"/>
    </row>
    <row r="1179" spans="8:11" x14ac:dyDescent="0.2">
      <c r="H1179" s="6"/>
      <c r="I1179" s="6"/>
      <c r="J1179" s="6"/>
      <c r="K1179" s="6"/>
    </row>
    <row r="1180" spans="8:11" x14ac:dyDescent="0.2">
      <c r="H1180" s="6"/>
      <c r="I1180" s="6"/>
      <c r="J1180" s="6"/>
      <c r="K1180" s="6"/>
    </row>
    <row r="1181" spans="8:11" x14ac:dyDescent="0.2">
      <c r="H1181" s="6"/>
      <c r="I1181" s="6"/>
      <c r="J1181" s="6"/>
      <c r="K1181" s="6"/>
    </row>
    <row r="1182" spans="8:11" x14ac:dyDescent="0.2">
      <c r="H1182" s="6"/>
      <c r="I1182" s="6"/>
      <c r="J1182" s="6"/>
      <c r="K1182" s="6"/>
    </row>
    <row r="1183" spans="8:11" x14ac:dyDescent="0.2">
      <c r="H1183" s="6"/>
      <c r="I1183" s="6"/>
      <c r="J1183" s="6"/>
      <c r="K1183" s="6"/>
    </row>
    <row r="1184" spans="8:11" x14ac:dyDescent="0.2">
      <c r="H1184" s="6"/>
      <c r="I1184" s="6"/>
      <c r="J1184" s="6"/>
      <c r="K1184" s="6"/>
    </row>
    <row r="1185" spans="8:11" x14ac:dyDescent="0.2">
      <c r="H1185" s="6"/>
      <c r="I1185" s="6"/>
      <c r="J1185" s="6"/>
      <c r="K1185" s="6"/>
    </row>
    <row r="1186" spans="8:11" x14ac:dyDescent="0.2">
      <c r="H1186" s="6"/>
      <c r="I1186" s="6"/>
      <c r="J1186" s="6"/>
      <c r="K1186" s="6"/>
    </row>
    <row r="1187" spans="8:11" x14ac:dyDescent="0.2">
      <c r="H1187" s="6"/>
      <c r="I1187" s="6"/>
      <c r="J1187" s="6"/>
      <c r="K1187" s="6"/>
    </row>
    <row r="1188" spans="8:11" x14ac:dyDescent="0.2">
      <c r="H1188" s="6"/>
      <c r="I1188" s="6"/>
      <c r="J1188" s="6"/>
      <c r="K1188" s="6"/>
    </row>
    <row r="1189" spans="8:11" x14ac:dyDescent="0.2">
      <c r="H1189" s="6"/>
      <c r="I1189" s="6"/>
      <c r="J1189" s="6"/>
      <c r="K1189" s="6"/>
    </row>
    <row r="1190" spans="8:11" x14ac:dyDescent="0.2">
      <c r="H1190" s="6"/>
      <c r="I1190" s="6"/>
      <c r="J1190" s="6"/>
      <c r="K1190" s="6"/>
    </row>
    <row r="1191" spans="8:11" x14ac:dyDescent="0.2">
      <c r="H1191" s="6"/>
      <c r="I1191" s="6"/>
      <c r="J1191" s="6"/>
      <c r="K1191" s="6"/>
    </row>
    <row r="1192" spans="8:11" x14ac:dyDescent="0.2">
      <c r="H1192" s="6"/>
      <c r="I1192" s="6"/>
      <c r="J1192" s="6"/>
      <c r="K1192" s="6"/>
    </row>
    <row r="1193" spans="8:11" x14ac:dyDescent="0.2">
      <c r="H1193" s="6"/>
      <c r="I1193" s="6"/>
      <c r="J1193" s="6"/>
      <c r="K1193" s="6"/>
    </row>
    <row r="1194" spans="8:11" x14ac:dyDescent="0.2">
      <c r="H1194" s="6"/>
      <c r="I1194" s="6"/>
      <c r="J1194" s="6"/>
      <c r="K1194" s="6"/>
    </row>
    <row r="1195" spans="8:11" x14ac:dyDescent="0.2">
      <c r="H1195" s="6"/>
      <c r="I1195" s="6"/>
      <c r="J1195" s="6"/>
      <c r="K1195" s="6"/>
    </row>
    <row r="1196" spans="8:11" x14ac:dyDescent="0.2">
      <c r="H1196" s="6"/>
      <c r="I1196" s="6"/>
      <c r="J1196" s="6"/>
      <c r="K1196" s="6"/>
    </row>
    <row r="1197" spans="8:11" x14ac:dyDescent="0.2">
      <c r="H1197" s="6"/>
      <c r="I1197" s="6"/>
      <c r="J1197" s="6"/>
      <c r="K1197" s="6"/>
    </row>
    <row r="1198" spans="8:11" x14ac:dyDescent="0.2">
      <c r="H1198" s="6"/>
      <c r="I1198" s="6"/>
      <c r="J1198" s="6"/>
      <c r="K1198" s="6"/>
    </row>
    <row r="1199" spans="8:11" x14ac:dyDescent="0.2">
      <c r="H1199" s="6"/>
      <c r="I1199" s="6"/>
      <c r="J1199" s="6"/>
      <c r="K1199" s="6"/>
    </row>
    <row r="1200" spans="8:11" x14ac:dyDescent="0.2">
      <c r="H1200" s="6"/>
      <c r="I1200" s="6"/>
      <c r="J1200" s="6"/>
      <c r="K1200" s="6"/>
    </row>
    <row r="1201" spans="8:11" x14ac:dyDescent="0.2">
      <c r="H1201" s="6"/>
      <c r="I1201" s="6"/>
      <c r="J1201" s="6"/>
      <c r="K1201" s="6"/>
    </row>
    <row r="1202" spans="8:11" x14ac:dyDescent="0.2">
      <c r="H1202" s="6"/>
      <c r="I1202" s="6"/>
      <c r="J1202" s="6"/>
      <c r="K1202" s="6"/>
    </row>
    <row r="1203" spans="8:11" x14ac:dyDescent="0.2">
      <c r="H1203" s="6"/>
      <c r="I1203" s="6"/>
      <c r="J1203" s="6"/>
      <c r="K1203" s="6"/>
    </row>
    <row r="1204" spans="8:11" x14ac:dyDescent="0.2">
      <c r="H1204" s="6"/>
      <c r="I1204" s="6"/>
      <c r="J1204" s="6"/>
      <c r="K1204" s="6"/>
    </row>
    <row r="1205" spans="8:11" x14ac:dyDescent="0.2">
      <c r="H1205" s="6"/>
      <c r="I1205" s="6"/>
      <c r="J1205" s="6"/>
      <c r="K1205" s="6"/>
    </row>
    <row r="1206" spans="8:11" x14ac:dyDescent="0.2">
      <c r="H1206" s="6"/>
      <c r="I1206" s="6"/>
      <c r="J1206" s="6"/>
      <c r="K1206" s="6"/>
    </row>
    <row r="1207" spans="8:11" x14ac:dyDescent="0.2">
      <c r="H1207" s="6"/>
      <c r="I1207" s="6"/>
      <c r="J1207" s="6"/>
      <c r="K1207" s="6"/>
    </row>
    <row r="1208" spans="8:11" x14ac:dyDescent="0.2">
      <c r="H1208" s="6"/>
      <c r="I1208" s="6"/>
      <c r="J1208" s="6"/>
      <c r="K1208" s="6"/>
    </row>
    <row r="1209" spans="8:11" x14ac:dyDescent="0.2">
      <c r="H1209" s="6"/>
      <c r="I1209" s="6"/>
      <c r="J1209" s="6"/>
      <c r="K1209" s="6"/>
    </row>
    <row r="1210" spans="8:11" x14ac:dyDescent="0.2">
      <c r="H1210" s="6"/>
      <c r="I1210" s="6"/>
      <c r="J1210" s="6"/>
      <c r="K1210" s="6"/>
    </row>
    <row r="1211" spans="8:11" x14ac:dyDescent="0.2">
      <c r="H1211" s="6"/>
      <c r="I1211" s="6"/>
      <c r="J1211" s="6"/>
      <c r="K1211" s="6"/>
    </row>
    <row r="1212" spans="8:11" x14ac:dyDescent="0.2">
      <c r="H1212" s="6"/>
      <c r="I1212" s="6"/>
      <c r="J1212" s="6"/>
      <c r="K1212" s="6"/>
    </row>
    <row r="1213" spans="8:11" x14ac:dyDescent="0.2">
      <c r="H1213" s="6"/>
      <c r="I1213" s="6"/>
      <c r="J1213" s="6"/>
      <c r="K1213" s="6"/>
    </row>
    <row r="1214" spans="8:11" x14ac:dyDescent="0.2">
      <c r="H1214" s="6"/>
      <c r="I1214" s="6"/>
      <c r="J1214" s="6"/>
      <c r="K1214" s="6"/>
    </row>
    <row r="1215" spans="8:11" x14ac:dyDescent="0.2">
      <c r="H1215" s="6"/>
      <c r="I1215" s="6"/>
      <c r="J1215" s="6"/>
      <c r="K1215" s="6"/>
    </row>
    <row r="1216" spans="8:11" x14ac:dyDescent="0.2">
      <c r="H1216" s="6"/>
      <c r="I1216" s="6"/>
      <c r="J1216" s="6"/>
      <c r="K1216" s="6"/>
    </row>
    <row r="1217" spans="8:11" x14ac:dyDescent="0.2">
      <c r="H1217" s="6"/>
      <c r="I1217" s="6"/>
      <c r="J1217" s="6"/>
      <c r="K1217" s="6"/>
    </row>
    <row r="1218" spans="8:11" x14ac:dyDescent="0.2">
      <c r="H1218" s="6"/>
      <c r="I1218" s="6"/>
      <c r="J1218" s="6"/>
      <c r="K1218" s="6"/>
    </row>
    <row r="1219" spans="8:11" x14ac:dyDescent="0.2">
      <c r="H1219" s="6"/>
      <c r="I1219" s="6"/>
      <c r="J1219" s="6"/>
      <c r="K1219" s="6"/>
    </row>
    <row r="1220" spans="8:11" x14ac:dyDescent="0.2">
      <c r="H1220" s="6"/>
      <c r="I1220" s="6"/>
      <c r="J1220" s="6"/>
      <c r="K1220" s="6"/>
    </row>
    <row r="1221" spans="8:11" x14ac:dyDescent="0.2">
      <c r="H1221" s="6"/>
      <c r="I1221" s="6"/>
      <c r="J1221" s="6"/>
      <c r="K1221" s="6"/>
    </row>
    <row r="1222" spans="8:11" x14ac:dyDescent="0.2">
      <c r="H1222" s="6"/>
      <c r="I1222" s="6"/>
      <c r="J1222" s="6"/>
      <c r="K1222" s="6"/>
    </row>
    <row r="1223" spans="8:11" x14ac:dyDescent="0.2">
      <c r="H1223" s="6"/>
      <c r="I1223" s="6"/>
      <c r="J1223" s="6"/>
      <c r="K1223" s="6"/>
    </row>
    <row r="1224" spans="8:11" x14ac:dyDescent="0.2">
      <c r="H1224" s="6"/>
      <c r="I1224" s="6"/>
      <c r="J1224" s="6"/>
      <c r="K1224" s="6"/>
    </row>
    <row r="1225" spans="8:11" x14ac:dyDescent="0.2">
      <c r="H1225" s="6"/>
      <c r="I1225" s="6"/>
      <c r="J1225" s="6"/>
      <c r="K1225" s="6"/>
    </row>
    <row r="1226" spans="8:11" x14ac:dyDescent="0.2">
      <c r="H1226" s="6"/>
      <c r="I1226" s="6"/>
      <c r="J1226" s="6"/>
      <c r="K1226" s="6"/>
    </row>
    <row r="1227" spans="8:11" x14ac:dyDescent="0.2">
      <c r="H1227" s="6"/>
      <c r="I1227" s="6"/>
      <c r="J1227" s="6"/>
      <c r="K1227" s="6"/>
    </row>
    <row r="1228" spans="8:11" x14ac:dyDescent="0.2">
      <c r="H1228" s="6"/>
      <c r="I1228" s="6"/>
      <c r="J1228" s="6"/>
      <c r="K1228" s="6"/>
    </row>
    <row r="1229" spans="8:11" x14ac:dyDescent="0.2">
      <c r="H1229" s="6"/>
      <c r="I1229" s="6"/>
      <c r="J1229" s="6"/>
      <c r="K1229" s="6"/>
    </row>
    <row r="1230" spans="8:11" x14ac:dyDescent="0.2">
      <c r="H1230" s="6"/>
      <c r="I1230" s="6"/>
      <c r="J1230" s="6"/>
      <c r="K1230" s="6"/>
    </row>
    <row r="1231" spans="8:11" x14ac:dyDescent="0.2">
      <c r="H1231" s="6"/>
      <c r="I1231" s="6"/>
      <c r="J1231" s="6"/>
      <c r="K1231" s="6"/>
    </row>
    <row r="1232" spans="8:11" x14ac:dyDescent="0.2">
      <c r="H1232" s="6"/>
      <c r="I1232" s="6"/>
      <c r="J1232" s="6"/>
      <c r="K1232" s="6"/>
    </row>
    <row r="1233" spans="8:11" x14ac:dyDescent="0.2">
      <c r="H1233" s="6"/>
      <c r="I1233" s="6"/>
      <c r="J1233" s="6"/>
      <c r="K1233" s="6"/>
    </row>
    <row r="1234" spans="8:11" x14ac:dyDescent="0.2">
      <c r="H1234" s="6"/>
      <c r="I1234" s="6"/>
      <c r="J1234" s="6"/>
      <c r="K1234" s="6"/>
    </row>
    <row r="1235" spans="8:11" x14ac:dyDescent="0.2">
      <c r="H1235" s="6"/>
      <c r="I1235" s="6"/>
      <c r="J1235" s="6"/>
      <c r="K1235" s="6"/>
    </row>
    <row r="1236" spans="8:11" x14ac:dyDescent="0.2">
      <c r="H1236" s="6"/>
      <c r="I1236" s="6"/>
      <c r="J1236" s="6"/>
      <c r="K1236" s="6"/>
    </row>
    <row r="1237" spans="8:11" x14ac:dyDescent="0.2">
      <c r="H1237" s="6"/>
      <c r="I1237" s="6"/>
      <c r="J1237" s="6"/>
      <c r="K1237" s="6"/>
    </row>
    <row r="1238" spans="8:11" x14ac:dyDescent="0.2">
      <c r="H1238" s="6"/>
      <c r="I1238" s="6"/>
      <c r="J1238" s="6"/>
      <c r="K1238" s="6"/>
    </row>
    <row r="1239" spans="8:11" x14ac:dyDescent="0.2">
      <c r="H1239" s="6"/>
      <c r="I1239" s="6"/>
      <c r="J1239" s="6"/>
      <c r="K1239" s="6"/>
    </row>
    <row r="1240" spans="8:11" x14ac:dyDescent="0.2">
      <c r="H1240" s="6"/>
      <c r="I1240" s="6"/>
      <c r="J1240" s="6"/>
      <c r="K1240" s="6"/>
    </row>
    <row r="1241" spans="8:11" x14ac:dyDescent="0.2">
      <c r="H1241" s="6"/>
      <c r="I1241" s="6"/>
      <c r="J1241" s="6"/>
      <c r="K1241" s="6"/>
    </row>
    <row r="1242" spans="8:11" x14ac:dyDescent="0.2">
      <c r="H1242" s="6"/>
      <c r="I1242" s="6"/>
      <c r="J1242" s="6"/>
      <c r="K1242" s="6"/>
    </row>
    <row r="1243" spans="8:11" x14ac:dyDescent="0.2">
      <c r="H1243" s="6"/>
      <c r="I1243" s="6"/>
      <c r="J1243" s="6"/>
      <c r="K1243" s="6"/>
    </row>
    <row r="1244" spans="8:11" x14ac:dyDescent="0.2">
      <c r="H1244" s="6"/>
      <c r="I1244" s="6"/>
      <c r="J1244" s="6"/>
      <c r="K1244" s="6"/>
    </row>
    <row r="1245" spans="8:11" x14ac:dyDescent="0.2">
      <c r="H1245" s="6"/>
      <c r="I1245" s="6"/>
      <c r="J1245" s="6"/>
      <c r="K1245" s="6"/>
    </row>
    <row r="1246" spans="8:11" x14ac:dyDescent="0.2">
      <c r="H1246" s="6"/>
      <c r="I1246" s="6"/>
      <c r="J1246" s="6"/>
      <c r="K1246" s="6"/>
    </row>
    <row r="1247" spans="8:11" x14ac:dyDescent="0.2">
      <c r="H1247" s="6"/>
      <c r="I1247" s="6"/>
      <c r="J1247" s="6"/>
      <c r="K1247" s="6"/>
    </row>
    <row r="1248" spans="8:11" x14ac:dyDescent="0.2">
      <c r="H1248" s="6"/>
      <c r="I1248" s="6"/>
      <c r="J1248" s="6"/>
      <c r="K1248" s="6"/>
    </row>
    <row r="1249" spans="8:11" x14ac:dyDescent="0.2">
      <c r="H1249" s="6"/>
      <c r="I1249" s="6"/>
      <c r="J1249" s="6"/>
      <c r="K1249" s="6"/>
    </row>
    <row r="1250" spans="8:11" x14ac:dyDescent="0.2">
      <c r="H1250" s="6"/>
      <c r="I1250" s="6"/>
      <c r="J1250" s="6"/>
      <c r="K1250" s="6"/>
    </row>
    <row r="1251" spans="8:11" x14ac:dyDescent="0.2">
      <c r="H1251" s="6"/>
      <c r="I1251" s="6"/>
      <c r="J1251" s="6"/>
      <c r="K1251" s="6"/>
    </row>
    <row r="1252" spans="8:11" x14ac:dyDescent="0.2">
      <c r="H1252" s="6"/>
      <c r="I1252" s="6"/>
      <c r="J1252" s="6"/>
      <c r="K1252" s="6"/>
    </row>
  </sheetData>
  <mergeCells count="1">
    <mergeCell ref="S13:W13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J4"/>
  <sheetViews>
    <sheetView workbookViewId="0">
      <selection activeCell="D3" sqref="D3"/>
    </sheetView>
  </sheetViews>
  <sheetFormatPr defaultColWidth="7.109375" defaultRowHeight="12.75" x14ac:dyDescent="0.2"/>
  <cols>
    <col min="1" max="1" width="7.21875" style="46" bestFit="1" customWidth="1"/>
    <col min="2" max="2" width="20.33203125" style="46" bestFit="1" customWidth="1"/>
    <col min="3" max="3" width="9.109375" style="46" bestFit="1" customWidth="1"/>
    <col min="4" max="4" width="8.44140625" style="46" bestFit="1" customWidth="1"/>
    <col min="5" max="5" width="24.109375" style="46" bestFit="1" customWidth="1"/>
    <col min="6" max="6" width="18.33203125" style="46" customWidth="1"/>
    <col min="7" max="7" width="19.21875" style="46" bestFit="1" customWidth="1"/>
    <col min="8" max="16384" width="7.109375" style="46"/>
  </cols>
  <sheetData>
    <row r="1" spans="1:10" s="42" customFormat="1" ht="12" customHeight="1" x14ac:dyDescent="0.2">
      <c r="A1" s="42">
        <v>1</v>
      </c>
      <c r="B1" s="42">
        <v>2</v>
      </c>
      <c r="C1" s="42">
        <v>3</v>
      </c>
      <c r="D1" s="42">
        <v>4</v>
      </c>
      <c r="E1" s="42">
        <v>5</v>
      </c>
      <c r="F1" s="42">
        <v>6</v>
      </c>
      <c r="G1" s="42">
        <v>7</v>
      </c>
    </row>
    <row r="2" spans="1:10" s="43" customFormat="1" x14ac:dyDescent="0.2">
      <c r="A2" s="43" t="s">
        <v>78</v>
      </c>
      <c r="B2" s="43" t="s">
        <v>40</v>
      </c>
      <c r="C2" s="43" t="s">
        <v>79</v>
      </c>
      <c r="D2" s="43" t="s">
        <v>80</v>
      </c>
      <c r="E2" s="43" t="s">
        <v>81</v>
      </c>
      <c r="F2" s="43" t="s">
        <v>82</v>
      </c>
      <c r="G2" s="43" t="s">
        <v>83</v>
      </c>
    </row>
    <row r="3" spans="1:10" s="45" customFormat="1" x14ac:dyDescent="0.2">
      <c r="A3" s="44" t="s">
        <v>84</v>
      </c>
      <c r="B3" s="44" t="s">
        <v>85</v>
      </c>
      <c r="C3" s="44" t="s">
        <v>89</v>
      </c>
      <c r="D3" s="44" t="s">
        <v>117</v>
      </c>
      <c r="E3" s="44" t="s">
        <v>86</v>
      </c>
      <c r="F3" s="44"/>
      <c r="G3" s="44">
        <v>1000</v>
      </c>
      <c r="H3" s="44"/>
      <c r="I3" s="44"/>
      <c r="J3" s="44"/>
    </row>
    <row r="4" spans="1:10" x14ac:dyDescent="0.2">
      <c r="A4" s="44" t="s">
        <v>87</v>
      </c>
      <c r="B4" s="44"/>
      <c r="C4" s="44"/>
      <c r="E4" s="48" t="s">
        <v>88</v>
      </c>
      <c r="F4" s="47"/>
      <c r="G4" s="47"/>
      <c r="H4" s="47"/>
      <c r="I4" s="47"/>
      <c r="J4" s="47"/>
    </row>
  </sheetData>
  <phoneticPr fontId="21" type="noConversion"/>
  <pageMargins left="0.75" right="0.75" top="1" bottom="1" header="0.5" footer="0.5"/>
  <pageSetup orientation="portrait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21"/>
  <sheetViews>
    <sheetView showGridLines="0" tabSelected="1" topLeftCell="B3" zoomScale="75" zoomScaleNormal="75" workbookViewId="0">
      <selection activeCell="J16" sqref="J16"/>
    </sheetView>
  </sheetViews>
  <sheetFormatPr defaultRowHeight="20.25" x14ac:dyDescent="0.3"/>
  <cols>
    <col min="1" max="1" width="0.77734375" hidden="1" customWidth="1"/>
    <col min="2" max="2" width="14.88671875" style="5" customWidth="1"/>
    <col min="3" max="4" width="12.21875" style="5" hidden="1" customWidth="1"/>
    <col min="5" max="5" width="13.109375" style="160" customWidth="1"/>
    <col min="6" max="6" width="10" style="160" hidden="1" customWidth="1"/>
    <col min="7" max="7" width="9.6640625" style="160" hidden="1" customWidth="1"/>
    <col min="8" max="8" width="18.77734375" style="177" customWidth="1"/>
    <col min="9" max="9" width="18.77734375" style="177" hidden="1" customWidth="1"/>
    <col min="10" max="10" width="13.6640625" style="177" customWidth="1"/>
    <col min="11" max="11" width="11.5546875" style="177" customWidth="1"/>
    <col min="12" max="12" width="2.88671875" style="5" customWidth="1"/>
    <col min="13" max="13" width="7.44140625" style="165" customWidth="1"/>
    <col min="14" max="16" width="7.6640625" style="165" customWidth="1"/>
    <col min="17" max="17" width="7.6640625" style="166" customWidth="1"/>
    <col min="18" max="18" width="3.109375" style="160" customWidth="1"/>
    <col min="19" max="19" width="7.33203125" style="113" customWidth="1"/>
    <col min="20" max="20" width="6.109375" style="167" customWidth="1"/>
    <col min="21" max="21" width="6" style="167" customWidth="1"/>
    <col min="22" max="22" width="7.6640625" style="167" customWidth="1"/>
    <col min="23" max="23" width="10.21875" style="167" customWidth="1"/>
    <col min="24" max="24" width="6.109375" style="165" customWidth="1"/>
    <col min="25" max="25" width="8.5546875" style="153" customWidth="1"/>
    <col min="26" max="26" width="11.77734375" style="153" bestFit="1" customWidth="1"/>
    <col min="27" max="27" width="13.77734375" style="154" customWidth="1"/>
    <col min="28" max="28" width="1" style="4" hidden="1" customWidth="1"/>
  </cols>
  <sheetData>
    <row r="1" spans="1:38" hidden="1" x14ac:dyDescent="0.3">
      <c r="Y1" s="147"/>
      <c r="Z1" s="147"/>
    </row>
    <row r="2" spans="1:38" hidden="1" x14ac:dyDescent="0.3">
      <c r="Y2" s="147"/>
      <c r="Z2" s="147"/>
    </row>
    <row r="3" spans="1:38" x14ac:dyDescent="0.3">
      <c r="A3" s="60"/>
      <c r="C3" s="61"/>
      <c r="D3" s="61"/>
      <c r="E3" s="161"/>
      <c r="F3" s="161"/>
      <c r="G3" s="161"/>
      <c r="H3" s="178"/>
      <c r="I3" s="178"/>
      <c r="J3" s="178"/>
      <c r="K3" s="178"/>
      <c r="L3" s="61"/>
      <c r="M3" s="168"/>
      <c r="N3" s="168"/>
      <c r="O3" s="168"/>
      <c r="P3" s="168"/>
      <c r="Q3" s="169"/>
      <c r="R3" s="170"/>
      <c r="S3" s="170"/>
      <c r="T3" s="169"/>
      <c r="U3" s="169"/>
      <c r="V3" s="169"/>
      <c r="W3" s="169"/>
      <c r="X3" s="168"/>
      <c r="Y3" s="148"/>
      <c r="Z3" s="148"/>
      <c r="AA3" s="155"/>
      <c r="AB3" s="61"/>
    </row>
    <row r="4" spans="1:38" x14ac:dyDescent="0.3">
      <c r="A4" s="60"/>
      <c r="B4" s="61"/>
      <c r="C4" s="61"/>
      <c r="D4" s="61"/>
      <c r="E4" s="161"/>
      <c r="F4" s="161"/>
      <c r="G4" s="161"/>
      <c r="H4" s="178"/>
      <c r="I4" s="178"/>
      <c r="J4" s="178"/>
      <c r="K4" s="178"/>
      <c r="L4" s="61"/>
      <c r="M4" s="168"/>
      <c r="N4" s="168"/>
      <c r="O4" s="168"/>
      <c r="P4" s="168"/>
      <c r="Q4" s="169"/>
      <c r="R4" s="170"/>
      <c r="S4" s="170"/>
      <c r="T4" s="169"/>
      <c r="U4" s="169"/>
      <c r="V4" s="169"/>
      <c r="W4" s="169"/>
      <c r="X4" s="168"/>
      <c r="Y4" s="148"/>
      <c r="Z4" s="148"/>
      <c r="AA4" s="155"/>
      <c r="AB4" s="61"/>
    </row>
    <row r="5" spans="1:38" x14ac:dyDescent="0.3">
      <c r="A5" s="60"/>
      <c r="B5" s="61"/>
      <c r="C5" s="61"/>
      <c r="D5" s="61"/>
      <c r="E5" s="161"/>
      <c r="F5" s="161"/>
      <c r="G5" s="161"/>
      <c r="H5" s="178"/>
      <c r="I5" s="178"/>
      <c r="J5" s="178"/>
      <c r="K5" s="178"/>
      <c r="L5" s="61"/>
      <c r="M5" s="168"/>
      <c r="N5" s="168"/>
      <c r="O5" s="168"/>
      <c r="P5" s="168"/>
      <c r="Q5" s="169"/>
      <c r="R5" s="170"/>
      <c r="S5" s="170"/>
      <c r="T5" s="169"/>
      <c r="U5" s="169"/>
      <c r="V5" s="169"/>
      <c r="W5" s="169"/>
      <c r="X5" s="168"/>
      <c r="Y5" s="148"/>
      <c r="Z5" s="148"/>
      <c r="AA5" s="155"/>
      <c r="AB5" s="61"/>
    </row>
    <row r="6" spans="1:38" ht="21.75" x14ac:dyDescent="0.2">
      <c r="A6" s="226" t="s">
        <v>95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</row>
    <row r="7" spans="1:38" s="4" customFormat="1" ht="7.5" customHeight="1" x14ac:dyDescent="0.3">
      <c r="A7" s="228" t="str">
        <f>UPPER(+Data!AJ15)</f>
        <v>KENTUCKY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61"/>
    </row>
    <row r="8" spans="1:38" s="4" customFormat="1" ht="30" customHeight="1" x14ac:dyDescent="0.3">
      <c r="A8" s="230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61"/>
    </row>
    <row r="9" spans="1:38" s="107" customFormat="1" x14ac:dyDescent="0.3">
      <c r="A9" s="102"/>
      <c r="B9" s="231" t="s">
        <v>107</v>
      </c>
      <c r="C9" s="103"/>
      <c r="D9" s="103"/>
      <c r="E9" s="236" t="str">
        <f>Data!D15</f>
        <v>Exxon #1</v>
      </c>
      <c r="F9" s="237"/>
      <c r="G9" s="237"/>
      <c r="H9" s="238"/>
      <c r="I9" s="238"/>
      <c r="J9" s="238"/>
      <c r="K9" s="185" t="s">
        <v>104</v>
      </c>
      <c r="L9" s="241" t="str">
        <f>IF(Data!AB15=0,"",Data!AB15)</f>
        <v/>
      </c>
      <c r="M9" s="242"/>
      <c r="N9" s="242"/>
      <c r="O9" s="242"/>
      <c r="P9" s="242"/>
      <c r="Q9" s="104"/>
      <c r="R9" s="104"/>
      <c r="S9" s="183" t="s">
        <v>105</v>
      </c>
      <c r="T9" s="233" t="str">
        <f>IF(Data!AF15=0,"",Data!AF15)</f>
        <v>West Virginia</v>
      </c>
      <c r="U9" s="234"/>
      <c r="V9" s="234"/>
      <c r="W9" s="234"/>
      <c r="X9" s="105"/>
      <c r="Y9" s="210" t="s">
        <v>112</v>
      </c>
      <c r="Z9" s="210"/>
      <c r="AA9" s="211"/>
      <c r="AB9" s="106"/>
    </row>
    <row r="10" spans="1:38" s="107" customFormat="1" x14ac:dyDescent="0.3">
      <c r="A10" s="108"/>
      <c r="B10" s="232"/>
      <c r="C10" s="109"/>
      <c r="D10" s="109"/>
      <c r="E10" s="239"/>
      <c r="F10" s="239"/>
      <c r="G10" s="239"/>
      <c r="H10" s="240"/>
      <c r="I10" s="240"/>
      <c r="J10" s="240"/>
      <c r="K10" s="186" t="s">
        <v>109</v>
      </c>
      <c r="L10" s="208" t="str">
        <f>IF(Data!AD15=0,"",Data!AD15)</f>
        <v/>
      </c>
      <c r="M10" s="209"/>
      <c r="N10" s="209"/>
      <c r="O10" s="209"/>
      <c r="P10" s="101"/>
      <c r="Q10" s="110"/>
      <c r="R10" s="110"/>
      <c r="S10" s="184" t="s">
        <v>106</v>
      </c>
      <c r="T10" s="235" t="str">
        <f>IF(Data!AE15=0,"",Data!AE15)</f>
        <v>Smith, Wayne</v>
      </c>
      <c r="U10" s="209"/>
      <c r="V10" s="209"/>
      <c r="W10" s="209"/>
      <c r="X10" s="111"/>
      <c r="Y10" s="212" t="str">
        <f>UPPER(Data!AN15)&amp;" / "&amp;Data!F8</f>
        <v>BH-49853 / BH-49853</v>
      </c>
      <c r="Z10" s="212"/>
      <c r="AA10" s="213"/>
      <c r="AB10" s="112"/>
    </row>
    <row r="11" spans="1:38" ht="18" customHeight="1" x14ac:dyDescent="0.3">
      <c r="A11" s="4"/>
      <c r="B11" s="50"/>
      <c r="C11" s="50"/>
      <c r="D11" s="50"/>
      <c r="E11" s="162"/>
      <c r="F11" s="162"/>
      <c r="G11" s="162"/>
      <c r="H11" s="179"/>
      <c r="I11" s="179"/>
      <c r="J11" s="179"/>
      <c r="K11" s="179"/>
      <c r="L11" s="50"/>
      <c r="M11" s="171"/>
      <c r="N11" s="171"/>
      <c r="O11" s="171"/>
      <c r="P11" s="171"/>
      <c r="Q11" s="172"/>
      <c r="R11" s="162"/>
      <c r="S11" s="114"/>
      <c r="T11" s="173"/>
      <c r="U11" s="173"/>
      <c r="V11" s="173"/>
      <c r="W11" s="173"/>
      <c r="X11" s="171"/>
      <c r="Y11" s="149"/>
      <c r="Z11" s="149"/>
      <c r="AA11" s="156"/>
    </row>
    <row r="12" spans="1:38" s="138" customFormat="1" ht="21.75" customHeight="1" x14ac:dyDescent="0.3">
      <c r="A12" s="136"/>
      <c r="B12" s="202" t="s">
        <v>102</v>
      </c>
      <c r="C12" s="188"/>
      <c r="D12" s="189"/>
      <c r="E12" s="217" t="str">
        <f>+CONCATENATE("Depth (",LOWER(Data!$F$7),")")</f>
        <v>Depth (ft)</v>
      </c>
      <c r="F12" s="218"/>
      <c r="G12" s="219"/>
      <c r="H12" s="202" t="s">
        <v>39</v>
      </c>
      <c r="I12" s="190"/>
      <c r="J12" s="221" t="s">
        <v>114</v>
      </c>
      <c r="K12" s="221" t="s">
        <v>115</v>
      </c>
      <c r="L12" s="202" t="s">
        <v>94</v>
      </c>
      <c r="M12" s="191" t="str">
        <f>IF(Data!K15=0,+Data!L13,+Data!K13)</f>
        <v>Leco</v>
      </c>
      <c r="N12" s="223" t="s">
        <v>110</v>
      </c>
      <c r="O12" s="224"/>
      <c r="P12" s="225"/>
      <c r="Q12" s="192" t="str">
        <f>+Data!P14</f>
        <v>Tmax</v>
      </c>
      <c r="R12" s="202" t="s">
        <v>93</v>
      </c>
      <c r="S12" s="202" t="s">
        <v>113</v>
      </c>
      <c r="T12" s="204" t="s">
        <v>5</v>
      </c>
      <c r="U12" s="204" t="s">
        <v>10</v>
      </c>
      <c r="V12" s="204" t="s">
        <v>62</v>
      </c>
      <c r="W12" s="206" t="s">
        <v>116</v>
      </c>
      <c r="X12" s="220" t="s">
        <v>6</v>
      </c>
      <c r="Y12" s="200" t="s">
        <v>34</v>
      </c>
      <c r="Z12" s="201"/>
      <c r="AA12" s="215" t="s">
        <v>103</v>
      </c>
      <c r="AB12" s="137"/>
    </row>
    <row r="13" spans="1:38" s="138" customFormat="1" ht="22.5" customHeight="1" x14ac:dyDescent="0.3">
      <c r="A13" s="139"/>
      <c r="B13" s="214"/>
      <c r="C13" s="193" t="s">
        <v>108</v>
      </c>
      <c r="D13" s="193" t="s">
        <v>67</v>
      </c>
      <c r="E13" s="194" t="s">
        <v>37</v>
      </c>
      <c r="F13" s="194" t="s">
        <v>38</v>
      </c>
      <c r="G13" s="194" t="s">
        <v>8</v>
      </c>
      <c r="H13" s="214"/>
      <c r="I13" s="194" t="s">
        <v>72</v>
      </c>
      <c r="J13" s="222"/>
      <c r="K13" s="222"/>
      <c r="L13" s="203"/>
      <c r="M13" s="195" t="str">
        <f>+Data!L14</f>
        <v>TOC</v>
      </c>
      <c r="N13" s="196" t="str">
        <f>+Data!M14</f>
        <v>S1</v>
      </c>
      <c r="O13" s="196" t="str">
        <f>+Data!N14</f>
        <v>S2</v>
      </c>
      <c r="P13" s="196" t="str">
        <f>+Data!O14</f>
        <v>S3</v>
      </c>
      <c r="Q13" s="197" t="s">
        <v>92</v>
      </c>
      <c r="R13" s="203"/>
      <c r="S13" s="203"/>
      <c r="T13" s="203"/>
      <c r="U13" s="205"/>
      <c r="V13" s="205"/>
      <c r="W13" s="207"/>
      <c r="X13" s="203"/>
      <c r="Y13" s="142" t="s">
        <v>35</v>
      </c>
      <c r="Z13" s="142" t="s">
        <v>36</v>
      </c>
      <c r="AA13" s="216"/>
      <c r="AB13" s="140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</row>
    <row r="14" spans="1:38" s="127" customFormat="1" hidden="1" x14ac:dyDescent="0.3">
      <c r="A14" s="130"/>
      <c r="B14" s="131"/>
      <c r="C14" s="131"/>
      <c r="D14" s="131"/>
      <c r="E14" s="132"/>
      <c r="F14" s="132"/>
      <c r="G14" s="132"/>
      <c r="H14" s="180"/>
      <c r="I14" s="180"/>
      <c r="J14" s="187"/>
      <c r="K14" s="187"/>
      <c r="L14" s="132"/>
      <c r="M14" s="133"/>
      <c r="N14" s="134"/>
      <c r="O14" s="134"/>
      <c r="P14" s="134"/>
      <c r="Q14" s="133"/>
      <c r="R14" s="132"/>
      <c r="S14" s="133"/>
      <c r="T14" s="135"/>
      <c r="U14" s="135"/>
      <c r="V14" s="135"/>
      <c r="W14" s="133"/>
      <c r="X14" s="134"/>
      <c r="Y14" s="150"/>
      <c r="Z14" s="150"/>
      <c r="AA14" s="157"/>
      <c r="AB14" s="129"/>
      <c r="AC14" s="128"/>
    </row>
    <row r="15" spans="1:38" s="113" customFormat="1" ht="6.75" customHeight="1" x14ac:dyDescent="0.3">
      <c r="A15" s="114"/>
      <c r="B15" s="115"/>
      <c r="C15" s="116"/>
      <c r="D15" s="116"/>
      <c r="E15" s="117"/>
      <c r="F15" s="117"/>
      <c r="G15" s="117"/>
      <c r="H15" s="181"/>
      <c r="I15" s="181"/>
      <c r="J15" s="181"/>
      <c r="K15" s="181"/>
      <c r="L15" s="117"/>
      <c r="M15" s="118"/>
      <c r="N15" s="118"/>
      <c r="O15" s="118"/>
      <c r="P15" s="118"/>
      <c r="Q15" s="119"/>
      <c r="R15" s="117"/>
      <c r="S15" s="117"/>
      <c r="T15" s="119"/>
      <c r="U15" s="119"/>
      <c r="V15" s="119"/>
      <c r="W15" s="119"/>
      <c r="X15" s="118"/>
      <c r="Y15" s="151"/>
      <c r="Z15" s="151"/>
      <c r="AA15" s="158"/>
      <c r="AB15" s="120"/>
    </row>
    <row r="16" spans="1:38" s="123" customFormat="1" ht="21" customHeight="1" x14ac:dyDescent="0.3">
      <c r="A16" s="121"/>
      <c r="B16" s="143" t="str">
        <f>+Data!Z15</f>
        <v/>
      </c>
      <c r="C16" s="144" t="str">
        <f>Data!D15</f>
        <v>Exxon #1</v>
      </c>
      <c r="D16" s="144"/>
      <c r="E16" s="163">
        <f>IF(Data!E15="","",Data!E15)</f>
        <v>11141.9</v>
      </c>
      <c r="F16" s="164" t="str">
        <f>IF(Data!F15="","",+Data!F15)</f>
        <v/>
      </c>
      <c r="G16" s="164">
        <f>+Data!G15</f>
        <v>11141.9</v>
      </c>
      <c r="H16" s="145" t="str">
        <f>+Data!H15&amp;""</f>
        <v>Rogersville Shale</v>
      </c>
      <c r="I16" s="145">
        <f>Data!AG15</f>
        <v>0</v>
      </c>
      <c r="J16" s="145" t="s">
        <v>131</v>
      </c>
      <c r="K16" s="182" t="str">
        <f>+Data!I15</f>
        <v>NOPR</v>
      </c>
      <c r="L16" s="145"/>
      <c r="M16" s="174">
        <f>IF(Data!K15=0,+Data!L15,+Data!K15)</f>
        <v>4.7510000000000003</v>
      </c>
      <c r="N16" s="174">
        <f>IF(Data!M15="",-1,+Data!M15)</f>
        <v>4.5489439999999997</v>
      </c>
      <c r="O16" s="174">
        <f>IF(Data!N15="",-1,+Data!N15)</f>
        <v>4.83</v>
      </c>
      <c r="P16" s="174">
        <f>IF(Data!O15="",-1,+Data!O15)</f>
        <v>0.17</v>
      </c>
      <c r="Q16" s="175">
        <f>IF(Data!P15&lt;=300,-1,+Data!P15)</f>
        <v>453</v>
      </c>
      <c r="R16" s="164" t="str">
        <f t="shared" ref="R16:R21" si="0">IF(O16&lt;&gt;"",IF(O16&lt;0.5,IF(O16=-1,"",IF(Q16=-1,"","**")),""),"")</f>
        <v/>
      </c>
      <c r="S16" s="174"/>
      <c r="T16" s="175">
        <f>IF(Data!S15="",-1, +Data!S15)</f>
        <v>101.66280622408</v>
      </c>
      <c r="U16" s="175">
        <f>IF(Data!T15="",-1, +Data!T15)</f>
        <v>3.57819410204461</v>
      </c>
      <c r="V16" s="176">
        <f>IF(Data!U15="",-1, +Data!U15)</f>
        <v>28.4117641448975</v>
      </c>
      <c r="W16" s="175">
        <f>IF(Data!V15="",-1, +Data!V15)</f>
        <v>95.747094785657794</v>
      </c>
      <c r="X16" s="174">
        <f>IF(Data!W15="",-1, +Data!W15)</f>
        <v>0.48501667380332902</v>
      </c>
      <c r="Y16" s="152" t="str">
        <f>IF(Data!Q15&lt;&gt;"", +Data!Q15,"")</f>
        <v>TOC  RE</v>
      </c>
      <c r="Z16" s="152" t="str">
        <f>IF(Data!R15&lt;&gt;"", LOWER(+Data!R15),"")</f>
        <v>n:lts2sh:hts2sh</v>
      </c>
      <c r="AA16" s="159">
        <f>+Data!C15</f>
        <v>3401858287</v>
      </c>
      <c r="AB16" s="122"/>
    </row>
    <row r="17" spans="1:28" s="126" customFormat="1" x14ac:dyDescent="0.3">
      <c r="A17" s="124"/>
      <c r="B17" s="143" t="str">
        <f>+Data!Z16</f>
        <v/>
      </c>
      <c r="C17" s="146"/>
      <c r="D17" s="146"/>
      <c r="E17" s="163">
        <f>IF(Data!E16="","",Data!E16)</f>
        <v>11155.9</v>
      </c>
      <c r="F17" s="164" t="str">
        <f>IF(Data!F16="","",+Data!F16)</f>
        <v/>
      </c>
      <c r="G17" s="164">
        <f>+Data!G16</f>
        <v>11155.9</v>
      </c>
      <c r="H17" s="145" t="str">
        <f>+Data!H16&amp;""</f>
        <v>Rogersville Shale</v>
      </c>
      <c r="I17" s="145"/>
      <c r="J17" s="145" t="s">
        <v>131</v>
      </c>
      <c r="K17" s="182" t="str">
        <f>+Data!I16</f>
        <v>NOPR</v>
      </c>
      <c r="L17" s="145"/>
      <c r="M17" s="174">
        <f>IF(Data!K16=0,+Data!L16,+Data!K16)</f>
        <v>1.3620000000000001</v>
      </c>
      <c r="N17" s="174">
        <f>IF(Data!M16="",-1,+Data!M16)</f>
        <v>1.0843370000000001</v>
      </c>
      <c r="O17" s="174">
        <f>IF(Data!N16="",-1,+Data!N16)</f>
        <v>0.98</v>
      </c>
      <c r="P17" s="174">
        <f>IF(Data!O16="",-1,+Data!O16)</f>
        <v>1.28</v>
      </c>
      <c r="Q17" s="175">
        <f>IF(Data!P16&lt;=300,-1,+Data!P16)</f>
        <v>447</v>
      </c>
      <c r="R17" s="164" t="str">
        <f t="shared" si="0"/>
        <v/>
      </c>
      <c r="S17" s="174"/>
      <c r="T17" s="175">
        <f>IF(Data!S16="",-1, +Data!S16)</f>
        <v>71.953011679404298</v>
      </c>
      <c r="U17" s="175">
        <f>IF(Data!T16="",-1, +Data!T16)</f>
        <v>93.979439896458899</v>
      </c>
      <c r="V17" s="176">
        <f>IF(Data!U16="",-1, +Data!U16)</f>
        <v>0.765625059604645</v>
      </c>
      <c r="W17" s="175">
        <f>IF(Data!V16="",-1, +Data!V16)</f>
        <v>79.613608935856107</v>
      </c>
      <c r="X17" s="174">
        <f>IF(Data!W16="",-1, +Data!W16)</f>
        <v>0.525271415710449</v>
      </c>
      <c r="Y17" s="152" t="str">
        <f>IF(Data!Q16&lt;&gt;"", +Data!Q16,"")</f>
        <v xml:space="preserve">TOC  </v>
      </c>
      <c r="Z17" s="152" t="str">
        <f>IF(Data!R16&lt;&gt;"", LOWER(+Data!R16),"")</f>
        <v>n:lts2sh:hts2sh</v>
      </c>
      <c r="AA17" s="159">
        <f>+Data!C16</f>
        <v>3401858289</v>
      </c>
      <c r="AB17" s="125"/>
    </row>
    <row r="18" spans="1:28" s="126" customFormat="1" x14ac:dyDescent="0.3">
      <c r="A18" s="124"/>
      <c r="B18" s="143" t="str">
        <f>+Data!Z17</f>
        <v/>
      </c>
      <c r="C18" s="146"/>
      <c r="D18" s="146"/>
      <c r="E18" s="163">
        <f>IF(Data!E17="","",Data!E17)</f>
        <v>11167.3</v>
      </c>
      <c r="F18" s="164" t="str">
        <f>IF(Data!F17="","",+Data!F17)</f>
        <v/>
      </c>
      <c r="G18" s="164">
        <f>+Data!G17</f>
        <v>11167.3</v>
      </c>
      <c r="H18" s="145" t="str">
        <f>+Data!H17&amp;""</f>
        <v>Rogersville Shale</v>
      </c>
      <c r="I18" s="145"/>
      <c r="J18" s="145" t="s">
        <v>131</v>
      </c>
      <c r="K18" s="182" t="str">
        <f>+Data!I17</f>
        <v>NOPR</v>
      </c>
      <c r="L18" s="145"/>
      <c r="M18" s="174">
        <f>IF(Data!K17=0,+Data!L17,+Data!K17)</f>
        <v>1.732</v>
      </c>
      <c r="N18" s="174">
        <f>IF(Data!M17="",-1,+Data!M17)</f>
        <v>1.512097</v>
      </c>
      <c r="O18" s="174">
        <f>IF(Data!N17="",-1,+Data!N17)</f>
        <v>1.43</v>
      </c>
      <c r="P18" s="174">
        <f>IF(Data!O17="",-1,+Data!O17)</f>
        <v>0.62</v>
      </c>
      <c r="Q18" s="175">
        <f>IF(Data!P17&lt;=300,-1,+Data!P17)</f>
        <v>460</v>
      </c>
      <c r="R18" s="164" t="str">
        <f t="shared" si="0"/>
        <v/>
      </c>
      <c r="S18" s="174"/>
      <c r="T18" s="175">
        <f>IF(Data!S17="",-1, +Data!S17)</f>
        <v>82.563507364198202</v>
      </c>
      <c r="U18" s="175">
        <f>IF(Data!T17="",-1, +Data!T17)</f>
        <v>35.796767018959102</v>
      </c>
      <c r="V18" s="176">
        <f>IF(Data!U17="",-1, +Data!U17)</f>
        <v>2.3064515590667698</v>
      </c>
      <c r="W18" s="175">
        <f>IF(Data!V17="",-1, +Data!V17)</f>
        <v>87.303508236556894</v>
      </c>
      <c r="X18" s="174">
        <f>IF(Data!W17="",-1, +Data!W17)</f>
        <v>0.513952076435089</v>
      </c>
      <c r="Y18" s="152" t="str">
        <f>IF(Data!Q17&lt;&gt;"", +Data!Q17,"")</f>
        <v>TOC  RE</v>
      </c>
      <c r="Z18" s="152" t="str">
        <f>IF(Data!R17&lt;&gt;"", LOWER(+Data!R17),"")</f>
        <v>n:lts2sh:hts2sh</v>
      </c>
      <c r="AA18" s="159">
        <f>+Data!C17</f>
        <v>3401858291</v>
      </c>
      <c r="AB18" s="125"/>
    </row>
    <row r="19" spans="1:28" s="126" customFormat="1" x14ac:dyDescent="0.3">
      <c r="A19" s="124"/>
      <c r="B19" s="143" t="str">
        <f>+Data!Z18</f>
        <v/>
      </c>
      <c r="C19" s="146"/>
      <c r="D19" s="146"/>
      <c r="E19" s="163">
        <f>IF(Data!E18="","",Data!E18)</f>
        <v>11178.3</v>
      </c>
      <c r="F19" s="164" t="str">
        <f>IF(Data!F18="","",+Data!F18)</f>
        <v/>
      </c>
      <c r="G19" s="164">
        <f>+Data!G18</f>
        <v>11178.3</v>
      </c>
      <c r="H19" s="145" t="str">
        <f>+Data!H18&amp;""</f>
        <v>Rogersville Shale</v>
      </c>
      <c r="I19" s="145"/>
      <c r="J19" s="145" t="s">
        <v>131</v>
      </c>
      <c r="K19" s="182" t="str">
        <f>+Data!I18</f>
        <v>NOPR</v>
      </c>
      <c r="L19" s="145"/>
      <c r="M19" s="174">
        <f>IF(Data!K18=0,+Data!L18,+Data!K18)</f>
        <v>1.208</v>
      </c>
      <c r="N19" s="174">
        <f>IF(Data!M18="",-1,+Data!M18)</f>
        <v>0.94861660000000003</v>
      </c>
      <c r="O19" s="174">
        <f>IF(Data!N18="",-1,+Data!N18)</f>
        <v>1.01</v>
      </c>
      <c r="P19" s="174">
        <f>IF(Data!O18="",-1,+Data!O18)</f>
        <v>0.24</v>
      </c>
      <c r="Q19" s="175">
        <f>IF(Data!P18&lt;=300,-1,+Data!P18)</f>
        <v>446</v>
      </c>
      <c r="R19" s="164" t="str">
        <f t="shared" si="0"/>
        <v/>
      </c>
      <c r="S19" s="174"/>
      <c r="T19" s="175">
        <f>IF(Data!S18="",-1, +Data!S18)</f>
        <v>83.609270733713302</v>
      </c>
      <c r="U19" s="175">
        <f>IF(Data!T18="",-1, +Data!T18)</f>
        <v>19.867549224799799</v>
      </c>
      <c r="V19" s="176">
        <f>IF(Data!U18="",-1, +Data!U18)</f>
        <v>4.2083334922790501</v>
      </c>
      <c r="W19" s="175">
        <f>IF(Data!V18="",-1, +Data!V18)</f>
        <v>78.527866215105902</v>
      </c>
      <c r="X19" s="174">
        <f>IF(Data!W18="",-1, +Data!W18)</f>
        <v>0.48432990908622697</v>
      </c>
      <c r="Y19" s="152" t="str">
        <f>IF(Data!Q18&lt;&gt;"", +Data!Q18,"")</f>
        <v xml:space="preserve">TOC  </v>
      </c>
      <c r="Z19" s="152" t="str">
        <f>IF(Data!R18&lt;&gt;"", LOWER(+Data!R18),"")</f>
        <v>n:lts2sh:hts2sh</v>
      </c>
      <c r="AA19" s="159">
        <f>+Data!C18</f>
        <v>3401858293</v>
      </c>
      <c r="AB19" s="125"/>
    </row>
    <row r="20" spans="1:28" s="126" customFormat="1" x14ac:dyDescent="0.3">
      <c r="A20" s="124"/>
      <c r="B20" s="143" t="str">
        <f>+Data!Z19</f>
        <v/>
      </c>
      <c r="C20" s="146"/>
      <c r="D20" s="146"/>
      <c r="E20" s="163">
        <f>IF(Data!E19="","",Data!E19)</f>
        <v>11191</v>
      </c>
      <c r="F20" s="164" t="str">
        <f>IF(Data!F19="","",+Data!F19)</f>
        <v/>
      </c>
      <c r="G20" s="164">
        <f>+Data!G19</f>
        <v>11191</v>
      </c>
      <c r="H20" s="145" t="str">
        <f>+Data!H19&amp;""</f>
        <v>Rogersville Shale</v>
      </c>
      <c r="I20" s="145"/>
      <c r="J20" s="145" t="s">
        <v>131</v>
      </c>
      <c r="K20" s="182" t="str">
        <f>+Data!I19</f>
        <v>NOPR</v>
      </c>
      <c r="L20" s="145"/>
      <c r="M20" s="174">
        <f>IF(Data!K19=0,+Data!L19,+Data!K19)</f>
        <v>1.514</v>
      </c>
      <c r="N20" s="174">
        <f>IF(Data!M19="",-1,+Data!M19)</f>
        <v>1.1656439999999999</v>
      </c>
      <c r="O20" s="174">
        <f>IF(Data!N19="",-1,+Data!N19)</f>
        <v>1.22</v>
      </c>
      <c r="P20" s="174">
        <f>IF(Data!O19="",-1,+Data!O19)</f>
        <v>0.84</v>
      </c>
      <c r="Q20" s="175">
        <f>IF(Data!P19&lt;=300,-1,+Data!P19)</f>
        <v>452</v>
      </c>
      <c r="R20" s="164" t="str">
        <f t="shared" si="0"/>
        <v/>
      </c>
      <c r="S20" s="174"/>
      <c r="T20" s="175">
        <f>IF(Data!S19="",-1, +Data!S19)</f>
        <v>80.5812436334366</v>
      </c>
      <c r="U20" s="175">
        <f>IF(Data!T19="",-1, +Data!T19)</f>
        <v>55.482164714264002</v>
      </c>
      <c r="V20" s="176">
        <f>IF(Data!U19="",-1, +Data!U19)</f>
        <v>1.45238101482391</v>
      </c>
      <c r="W20" s="175">
        <f>IF(Data!V19="",-1, +Data!V19)</f>
        <v>76.991028325875803</v>
      </c>
      <c r="X20" s="174">
        <f>IF(Data!W19="",-1, +Data!W19)</f>
        <v>0.48860770463943498</v>
      </c>
      <c r="Y20" s="152" t="str">
        <f>IF(Data!Q19&lt;&gt;"", +Data!Q19,"")</f>
        <v xml:space="preserve">TOC  </v>
      </c>
      <c r="Z20" s="152" t="str">
        <f>IF(Data!R19&lt;&gt;"", LOWER(+Data!R19),"")</f>
        <v>n:lts2sh:hts2sh</v>
      </c>
      <c r="AA20" s="159">
        <f>+Data!C19</f>
        <v>3401858295</v>
      </c>
      <c r="AB20" s="125"/>
    </row>
    <row r="21" spans="1:28" s="126" customFormat="1" x14ac:dyDescent="0.3">
      <c r="A21" s="124"/>
      <c r="B21" s="143" t="str">
        <f>+Data!Z20</f>
        <v/>
      </c>
      <c r="C21" s="146"/>
      <c r="D21" s="146"/>
      <c r="E21" s="163">
        <f>IF(Data!E20="","",Data!E20)</f>
        <v>11197.3</v>
      </c>
      <c r="F21" s="164" t="str">
        <f>IF(Data!F20="","",+Data!F20)</f>
        <v/>
      </c>
      <c r="G21" s="164">
        <f>+Data!G20</f>
        <v>11197.3</v>
      </c>
      <c r="H21" s="145" t="str">
        <f>+Data!H20&amp;""</f>
        <v>Rogersville Shale</v>
      </c>
      <c r="I21" s="145"/>
      <c r="J21" s="145" t="s">
        <v>131</v>
      </c>
      <c r="K21" s="182" t="str">
        <f>+Data!I20</f>
        <v>NOPR</v>
      </c>
      <c r="L21" s="145"/>
      <c r="M21" s="174">
        <f>IF(Data!K20=0,+Data!L20,+Data!K20)</f>
        <v>1.286</v>
      </c>
      <c r="N21" s="174">
        <f>IF(Data!M20="",-1,+Data!M20)</f>
        <v>1.0446249999999999</v>
      </c>
      <c r="O21" s="174">
        <f>IF(Data!N20="",-1,+Data!N20)</f>
        <v>1.05</v>
      </c>
      <c r="P21" s="174">
        <f>IF(Data!O20="",-1,+Data!O20)</f>
        <v>0.44</v>
      </c>
      <c r="Q21" s="175">
        <f>IF(Data!P20&lt;=300,-1,+Data!P20)</f>
        <v>449</v>
      </c>
      <c r="R21" s="164" t="str">
        <f t="shared" si="0"/>
        <v/>
      </c>
      <c r="S21" s="174"/>
      <c r="T21" s="175">
        <f>IF(Data!S20="",-1, +Data!S20)</f>
        <v>81.6485188426348</v>
      </c>
      <c r="U21" s="175">
        <f>IF(Data!T20="",-1, +Data!T20)</f>
        <v>34.214618788166</v>
      </c>
      <c r="V21" s="176">
        <f>IF(Data!U20="",-1, +Data!U20)</f>
        <v>2.38636350631714</v>
      </c>
      <c r="W21" s="175">
        <f>IF(Data!V20="",-1, +Data!V20)</f>
        <v>81.230544747312607</v>
      </c>
      <c r="X21" s="174">
        <f>IF(Data!W20="",-1, +Data!W20)</f>
        <v>0.498716920614243</v>
      </c>
      <c r="Y21" s="152" t="str">
        <f>IF(Data!Q20&lt;&gt;"", +Data!Q20,"")</f>
        <v>TOC  RE</v>
      </c>
      <c r="Z21" s="152" t="str">
        <f>IF(Data!R20&lt;&gt;"", LOWER(+Data!R20),"")</f>
        <v>n:lts2sh:hts2sh</v>
      </c>
      <c r="AA21" s="159">
        <f>+Data!C20</f>
        <v>3401858297</v>
      </c>
      <c r="AB21" s="125"/>
    </row>
  </sheetData>
  <mergeCells count="26">
    <mergeCell ref="A6:AB6"/>
    <mergeCell ref="A7:AB8"/>
    <mergeCell ref="B9:B10"/>
    <mergeCell ref="T9:W9"/>
    <mergeCell ref="T10:W10"/>
    <mergeCell ref="E9:J10"/>
    <mergeCell ref="L9:P9"/>
    <mergeCell ref="L10:O10"/>
    <mergeCell ref="Y9:AA9"/>
    <mergeCell ref="Y10:AA10"/>
    <mergeCell ref="B12:B13"/>
    <mergeCell ref="H12:H13"/>
    <mergeCell ref="L12:L13"/>
    <mergeCell ref="AA12:AA13"/>
    <mergeCell ref="E12:G12"/>
    <mergeCell ref="R12:R13"/>
    <mergeCell ref="X12:X13"/>
    <mergeCell ref="J12:J13"/>
    <mergeCell ref="K12:K13"/>
    <mergeCell ref="N12:P12"/>
    <mergeCell ref="Y12:Z12"/>
    <mergeCell ref="S12:S13"/>
    <mergeCell ref="T12:T13"/>
    <mergeCell ref="U12:U13"/>
    <mergeCell ref="V12:V13"/>
    <mergeCell ref="W12:W13"/>
  </mergeCells>
  <phoneticPr fontId="0" type="noConversion"/>
  <conditionalFormatting sqref="S9:T10 C10:D10">
    <cfRule type="cellIs" dxfId="4" priority="1" stopIfTrue="1" operator="lessThanOrEqual">
      <formula>0</formula>
    </cfRule>
  </conditionalFormatting>
  <conditionalFormatting sqref="A20 A18 R16:AA21 E16:M21">
    <cfRule type="cellIs" dxfId="3" priority="2" stopIfTrue="1" operator="lessThanOrEqual">
      <formula>0</formula>
    </cfRule>
  </conditionalFormatting>
  <conditionalFormatting sqref="A21 A19 A17">
    <cfRule type="cellIs" dxfId="2" priority="3" stopIfTrue="1" operator="lessThanOrEqual">
      <formula>0</formula>
    </cfRule>
  </conditionalFormatting>
  <conditionalFormatting sqref="B16:D21">
    <cfRule type="cellIs" dxfId="1" priority="4" stopIfTrue="1" operator="lessThanOrEqual">
      <formula>0</formula>
    </cfRule>
  </conditionalFormatting>
  <conditionalFormatting sqref="N1:P11 N13:P65536">
    <cfRule type="cellIs" dxfId="0" priority="5" stopIfTrue="1" operator="lessThan">
      <formula>0</formula>
    </cfRule>
  </conditionalFormatting>
  <printOptions horizontalCentered="1"/>
  <pageMargins left="0.45" right="0.45" top="0.5" bottom="0.73" header="0.5" footer="0.49"/>
  <pageSetup scale="55" orientation="landscape" horizontalDpi="4294967294" r:id="rId1"/>
  <headerFooter alignWithMargins="0">
    <oddFooter>&amp;C&amp;"Times New Roman,Regular"&amp;13Geochemical Services Group, 143 Vision Park Blvd., Shenandoah, Texas 77384  •  Phone: 281-681-2200  •  Fax: 281-681-0326  • Email: Geocheminfo@weatherfordlabs.com</oddFooter>
  </headerFooter>
  <colBreaks count="1" manualBreakCount="1">
    <brk id="27" min="2" max="52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"/>
  <sheetViews>
    <sheetView showGridLines="0" zoomScaleNormal="100" zoomScaleSheetLayoutView="100" workbookViewId="0"/>
  </sheetViews>
  <sheetFormatPr defaultRowHeight="15" x14ac:dyDescent="0.2"/>
  <sheetData>
    <row r="1" spans="1:15" ht="44.25" customHeight="1" x14ac:dyDescent="0.2"/>
    <row r="2" spans="1:15" ht="18" customHeight="1" x14ac:dyDescent="0.2">
      <c r="A2" s="243" t="str">
        <f>CONCATENATE("GEOCHEMICAL LOGS - ",Report!$E$9)</f>
        <v>GEOCHEMICAL LOGS - Exxon #1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5" ht="7.5" customHeight="1" x14ac:dyDescent="0.2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67" customFormat="1" x14ac:dyDescent="0.2">
      <c r="A4" s="62"/>
      <c r="B4" s="63" t="s">
        <v>97</v>
      </c>
      <c r="C4" s="245" t="str">
        <f>UPPER(Data!AJ15)</f>
        <v>KENTUCKY</v>
      </c>
      <c r="D4" s="246"/>
      <c r="E4" s="246"/>
      <c r="F4" s="246"/>
      <c r="G4" s="246"/>
      <c r="H4" s="246"/>
      <c r="I4" s="246"/>
      <c r="J4" s="246"/>
      <c r="K4" s="64"/>
      <c r="L4" s="62"/>
      <c r="M4" s="63" t="s">
        <v>96</v>
      </c>
      <c r="N4" s="245" t="str">
        <f>UPPER(Data!AN15)&amp;" / "&amp;UPPER(Data!F8)</f>
        <v>BH-49853 / BH-49853</v>
      </c>
      <c r="O4" s="246"/>
    </row>
    <row r="5" spans="1:15" ht="11.25" customHeight="1" x14ac:dyDescent="0.25">
      <c r="O5" s="54"/>
    </row>
  </sheetData>
  <mergeCells count="3">
    <mergeCell ref="A2:O2"/>
    <mergeCell ref="N4:O4"/>
    <mergeCell ref="C4:J4"/>
  </mergeCells>
  <phoneticPr fontId="0" type="noConversion"/>
  <printOptions horizontalCentered="1"/>
  <pageMargins left="0.45" right="0.45" top="0.5" bottom="0.48" header="0.75" footer="0.25"/>
  <pageSetup scale="65" orientation="landscape" horizontalDpi="300" verticalDpi="300" r:id="rId1"/>
  <headerFooter alignWithMargins="0">
    <oddFooter>&amp;C&amp;9Geochemical Services Group, 143 Vision Park Blvd., Shenandoah, Texas 77384  &amp;"Arial,Bold"•  &amp;"Arial,Regular"281- 681-2200  •  Fax: 281-681-0326  • Email: Geocheminfo@weatherfordlabs.com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V35"/>
  <sheetViews>
    <sheetView showGridLines="0" view="pageBreakPreview" zoomScale="75" zoomScaleNormal="75" zoomScaleSheetLayoutView="75" workbookViewId="0">
      <selection activeCell="W1" sqref="W1:AG65536"/>
    </sheetView>
  </sheetViews>
  <sheetFormatPr defaultRowHeight="15" x14ac:dyDescent="0.2"/>
  <sheetData>
    <row r="2" spans="1:22" ht="23.25" customHeight="1" x14ac:dyDescent="0.25">
      <c r="A2" s="199" t="str">
        <f>CONCATENATE("KEROGEN QUALITY PLOT - ",Report!$E$9)</f>
        <v>KEROGEN QUALITY PLOT - Exxon #1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8" t="str">
        <f>CONCATENATE("KEROGEN QUALITY PLOT - ",Report!$E$9)</f>
        <v>KEROGEN QUALITY PLOT - Exxon #1</v>
      </c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22" ht="15" customHeight="1" x14ac:dyDescent="0.25">
      <c r="A3" s="14"/>
      <c r="B3" s="68"/>
      <c r="C3" s="68"/>
      <c r="D3" s="68"/>
      <c r="E3" s="68"/>
      <c r="F3" s="68"/>
      <c r="G3" s="68"/>
      <c r="H3" s="68"/>
      <c r="I3" s="68"/>
      <c r="J3" s="68"/>
      <c r="K3" s="68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69" customFormat="1" ht="18" customHeight="1" x14ac:dyDescent="0.2">
      <c r="A4" s="63" t="s">
        <v>98</v>
      </c>
      <c r="B4" s="250" t="str">
        <f>+Data!AJ15</f>
        <v>KENTUCKY</v>
      </c>
      <c r="C4" s="251"/>
      <c r="D4" s="251"/>
      <c r="E4" s="246"/>
      <c r="F4" s="246"/>
      <c r="G4" s="246"/>
      <c r="H4" s="246"/>
      <c r="I4" s="63" t="s">
        <v>96</v>
      </c>
      <c r="J4" s="245" t="str">
        <f>Data!AN15&amp;" / "&amp;Data!F8</f>
        <v>BH-49853 / BH-49853</v>
      </c>
      <c r="K4" s="246"/>
      <c r="L4" s="63" t="s">
        <v>98</v>
      </c>
      <c r="M4" s="245" t="str">
        <f>+Data!AJ15</f>
        <v>KENTUCKY</v>
      </c>
      <c r="N4" s="246"/>
      <c r="O4" s="246"/>
      <c r="P4" s="246"/>
      <c r="Q4" s="246"/>
      <c r="R4" s="246"/>
      <c r="S4" s="246"/>
      <c r="T4" s="63" t="s">
        <v>96</v>
      </c>
      <c r="U4" s="245" t="str">
        <f>Data!AN15&amp;" / "&amp;Data!F8</f>
        <v>BH-49853 / BH-49853</v>
      </c>
      <c r="V4" s="249"/>
    </row>
    <row r="5" spans="1:22" ht="3.75" customHeight="1" x14ac:dyDescent="0.25">
      <c r="A5" s="54"/>
      <c r="B5" s="5"/>
      <c r="D5" s="5"/>
      <c r="E5" s="5"/>
      <c r="F5" s="5"/>
      <c r="G5" s="5"/>
      <c r="H5" s="98"/>
      <c r="J5" s="5"/>
      <c r="K5" s="5"/>
      <c r="L5" s="2"/>
      <c r="M5" s="2"/>
      <c r="N5" s="2"/>
      <c r="O5" s="12"/>
      <c r="P5" s="2"/>
      <c r="Q5" s="2"/>
      <c r="R5" s="2"/>
      <c r="S5" s="2"/>
      <c r="U5" s="2"/>
      <c r="V5" s="53"/>
    </row>
    <row r="35" spans="1:22" ht="15.75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2"/>
      <c r="M35" s="12"/>
      <c r="N35" s="12"/>
      <c r="O35" s="12"/>
      <c r="P35" s="12"/>
      <c r="Q35" s="12"/>
      <c r="R35" s="12"/>
      <c r="S35" s="12"/>
      <c r="T35" s="12"/>
      <c r="U35" s="12"/>
      <c r="V35" s="12"/>
    </row>
  </sheetData>
  <mergeCells count="6">
    <mergeCell ref="M4:S4"/>
    <mergeCell ref="A2:K2"/>
    <mergeCell ref="L2:V2"/>
    <mergeCell ref="U4:V4"/>
    <mergeCell ref="J4:K4"/>
    <mergeCell ref="B4:H4"/>
  </mergeCells>
  <phoneticPr fontId="0" type="noConversion"/>
  <printOptions horizontalCentered="1"/>
  <pageMargins left="1.5" right="1.5" top="0.6" bottom="0.83" header="0.75" footer="0.75"/>
  <pageSetup scale="87" fitToWidth="3" orientation="landscape" horizontalDpi="300" verticalDpi="300" r:id="rId1"/>
  <headerFooter alignWithMargins="0">
    <oddFooter>&amp;C&amp;9Geochemical Services Group, 143 Vision Park Blvd., Shenandoah, Texas 77384  •  Phone: 281-681-2200  •  Fax: 281-681-0326  • Email: Geocheminfo@weatherfordlabs.com</oddFooter>
  </headerFooter>
  <colBreaks count="1" manualBreakCount="1">
    <brk id="1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3:H6"/>
  <sheetViews>
    <sheetView showGridLines="0" zoomScale="75" zoomScaleNormal="75" zoomScaleSheetLayoutView="75" workbookViewId="0"/>
  </sheetViews>
  <sheetFormatPr defaultColWidth="6.33203125" defaultRowHeight="15" x14ac:dyDescent="0.2"/>
  <cols>
    <col min="1" max="8" width="8.88671875" style="49" customWidth="1"/>
    <col min="9" max="16384" width="6.33203125" style="49"/>
  </cols>
  <sheetData>
    <row r="3" spans="1:8" ht="15.75" x14ac:dyDescent="0.25">
      <c r="B3" s="252" t="str">
        <f>CONCATENATE("KEROGEN TYPE - ",Report!$E$9)</f>
        <v>KEROGEN TYPE - Exxon #1</v>
      </c>
      <c r="C3" s="247"/>
      <c r="D3" s="247"/>
      <c r="E3" s="247"/>
      <c r="F3" s="247"/>
      <c r="G3" s="247"/>
      <c r="H3" s="95"/>
    </row>
    <row r="4" spans="1:8" ht="10.5" customHeight="1" x14ac:dyDescent="0.2"/>
    <row r="5" spans="1:8" ht="20.25" customHeight="1" x14ac:dyDescent="0.2">
      <c r="A5" s="63" t="s">
        <v>98</v>
      </c>
      <c r="B5" s="245" t="str">
        <f>+Data!AJ15</f>
        <v>KENTUCKY</v>
      </c>
      <c r="C5" s="246"/>
      <c r="D5" s="246"/>
      <c r="E5" s="246"/>
      <c r="F5" s="96" t="s">
        <v>96</v>
      </c>
      <c r="G5" s="64" t="str">
        <f>Data!AN15&amp;" / "&amp;Data!F8</f>
        <v>BH-49853 / BH-49853</v>
      </c>
      <c r="H5" s="99"/>
    </row>
    <row r="6" spans="1:8" ht="3.75" customHeight="1" x14ac:dyDescent="0.25">
      <c r="A6" s="55"/>
      <c r="C6" s="56"/>
      <c r="D6" s="56"/>
      <c r="E6" s="56"/>
      <c r="F6" s="56"/>
      <c r="H6" s="56"/>
    </row>
  </sheetData>
  <mergeCells count="2">
    <mergeCell ref="B3:G3"/>
    <mergeCell ref="B5:E5"/>
  </mergeCells>
  <phoneticPr fontId="1" type="noConversion"/>
  <printOptions horizontalCentered="1"/>
  <pageMargins left="0.9" right="0.8" top="0.25" bottom="1" header="0.75" footer="0.35"/>
  <pageSetup scale="98" orientation="portrait" horizontalDpi="300" verticalDpi="300" r:id="rId1"/>
  <headerFooter alignWithMargins="0">
    <oddFooter>&amp;C&amp;9Geochemical Services Group, 143 Vision Park Blvd., Shenandoah, Texas 77384  •  Phone: 281-681-2200  • 
 Fax: 281-681-0326  • Email: Geocheminfo@weatherfordlabs.com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47"/>
  <sheetViews>
    <sheetView showGridLines="0" zoomScale="75" zoomScaleNormal="75" zoomScaleSheetLayoutView="75" workbookViewId="0"/>
  </sheetViews>
  <sheetFormatPr defaultRowHeight="15" x14ac:dyDescent="0.2"/>
  <sheetData>
    <row r="1" spans="1:16" ht="32.25" customHeight="1" x14ac:dyDescent="0.2">
      <c r="A1" s="72"/>
      <c r="B1" s="73"/>
      <c r="C1" s="73"/>
      <c r="D1" s="73"/>
      <c r="E1" s="73"/>
      <c r="F1" s="73"/>
      <c r="G1" s="73"/>
      <c r="H1" s="74"/>
      <c r="I1" s="72"/>
      <c r="J1" s="73"/>
      <c r="K1" s="73"/>
      <c r="L1" s="73"/>
      <c r="M1" s="73"/>
      <c r="N1" s="73"/>
      <c r="O1" s="73"/>
      <c r="P1" s="74"/>
    </row>
    <row r="2" spans="1:16" ht="16.5" customHeight="1" x14ac:dyDescent="0.25">
      <c r="A2" s="75"/>
      <c r="B2" s="259"/>
      <c r="C2" s="259"/>
      <c r="D2" s="259"/>
      <c r="E2" s="259"/>
      <c r="F2" s="259"/>
      <c r="G2" s="259"/>
      <c r="H2" s="76"/>
      <c r="I2" s="75"/>
      <c r="J2" s="4"/>
      <c r="K2" s="4"/>
      <c r="L2" s="4"/>
      <c r="M2" s="4"/>
      <c r="N2" s="4"/>
      <c r="O2" s="4"/>
      <c r="P2" s="76"/>
    </row>
    <row r="3" spans="1:16" ht="17.25" customHeight="1" x14ac:dyDescent="0.25">
      <c r="A3" s="253" t="str">
        <f>CONCATENATE("KEROGEN TYPE AND MATURITY (Tmax) - ",Report!$E$9)</f>
        <v>KEROGEN TYPE AND MATURITY (Tmax) - Exxon #1</v>
      </c>
      <c r="B3" s="254"/>
      <c r="C3" s="254"/>
      <c r="D3" s="254"/>
      <c r="E3" s="254"/>
      <c r="F3" s="254"/>
      <c r="G3" s="254"/>
      <c r="H3" s="255"/>
      <c r="I3" s="256" t="str">
        <f>CONCATENATE("KEROGEN TYPE AND MATURITY (%Ro) - ",Report!$E$9)</f>
        <v>KEROGEN TYPE AND MATURITY (%Ro) - Exxon #1</v>
      </c>
      <c r="J3" s="257"/>
      <c r="K3" s="257"/>
      <c r="L3" s="257"/>
      <c r="M3" s="257"/>
      <c r="N3" s="257"/>
      <c r="O3" s="257"/>
      <c r="P3" s="258"/>
    </row>
    <row r="4" spans="1:16" ht="6" customHeight="1" x14ac:dyDescent="0.2">
      <c r="A4" s="75"/>
      <c r="B4" s="4"/>
      <c r="C4" s="4"/>
      <c r="D4" s="4"/>
      <c r="E4" s="4"/>
      <c r="F4" s="4"/>
      <c r="G4" s="4"/>
      <c r="H4" s="76"/>
      <c r="I4" s="75"/>
      <c r="J4" s="4"/>
      <c r="K4" s="4"/>
      <c r="L4" s="4"/>
      <c r="M4" s="4"/>
      <c r="N4" s="4"/>
      <c r="O4" s="4"/>
      <c r="P4" s="76"/>
    </row>
    <row r="5" spans="1:16" s="70" customFormat="1" ht="16.5" customHeight="1" x14ac:dyDescent="0.2">
      <c r="A5" s="97" t="s">
        <v>98</v>
      </c>
      <c r="B5" s="260" t="str">
        <f>+Data!AJ15</f>
        <v>KENTUCKY</v>
      </c>
      <c r="C5" s="246"/>
      <c r="D5" s="246"/>
      <c r="E5" s="246"/>
      <c r="F5" s="80" t="s">
        <v>96</v>
      </c>
      <c r="G5" s="260" t="str">
        <f>Data!AN15&amp;" / "&amp;Data!F8</f>
        <v>BH-49853 / BH-49853</v>
      </c>
      <c r="H5" s="261"/>
      <c r="I5" s="97" t="s">
        <v>98</v>
      </c>
      <c r="J5" s="263" t="str">
        <f>+Data!AJ15</f>
        <v>KENTUCKY</v>
      </c>
      <c r="K5" s="246"/>
      <c r="L5" s="246"/>
      <c r="M5" s="246"/>
      <c r="N5" s="90" t="s">
        <v>99</v>
      </c>
      <c r="O5" s="262" t="str">
        <f>Data!AN15&amp;" / "&amp;Data!F8</f>
        <v>BH-49853 / BH-49853</v>
      </c>
      <c r="P5" s="246"/>
    </row>
    <row r="6" spans="1:16" ht="5.25" customHeight="1" x14ac:dyDescent="0.25">
      <c r="A6" s="81"/>
      <c r="B6" s="4"/>
      <c r="C6" s="82"/>
      <c r="D6" s="82"/>
      <c r="E6" s="82"/>
      <c r="F6" s="82"/>
      <c r="G6" s="4"/>
      <c r="H6" s="83"/>
      <c r="I6" s="91"/>
      <c r="J6" s="4"/>
      <c r="K6" s="92"/>
      <c r="L6" s="92"/>
      <c r="M6" s="92"/>
      <c r="N6" s="4"/>
      <c r="O6" s="92"/>
      <c r="P6" s="93"/>
    </row>
    <row r="7" spans="1:16" x14ac:dyDescent="0.2">
      <c r="A7" s="84"/>
      <c r="B7" s="85"/>
      <c r="C7" s="85"/>
      <c r="D7" s="85"/>
      <c r="E7" s="85"/>
      <c r="F7" s="85"/>
      <c r="G7" s="85"/>
      <c r="H7" s="86"/>
      <c r="I7" s="75"/>
      <c r="J7" s="4"/>
      <c r="K7" s="4"/>
      <c r="L7" s="4"/>
      <c r="M7" s="4"/>
      <c r="N7" s="4"/>
      <c r="O7" s="4"/>
      <c r="P7" s="76"/>
    </row>
    <row r="8" spans="1:16" x14ac:dyDescent="0.2">
      <c r="A8" s="75"/>
      <c r="B8" s="4"/>
      <c r="C8" s="4"/>
      <c r="D8" s="4"/>
      <c r="E8" s="4"/>
      <c r="F8" s="4"/>
      <c r="G8" s="4"/>
      <c r="H8" s="76"/>
      <c r="I8" s="75"/>
      <c r="J8" s="4"/>
      <c r="K8" s="4"/>
      <c r="L8" s="4"/>
      <c r="M8" s="4"/>
      <c r="N8" s="4"/>
      <c r="O8" s="4"/>
      <c r="P8" s="76"/>
    </row>
    <row r="9" spans="1:16" x14ac:dyDescent="0.2">
      <c r="A9" s="75"/>
      <c r="B9" s="4"/>
      <c r="C9" s="4"/>
      <c r="D9" s="4"/>
      <c r="E9" s="4"/>
      <c r="F9" s="4"/>
      <c r="G9" s="4"/>
      <c r="H9" s="76"/>
      <c r="I9" s="75"/>
      <c r="J9" s="4"/>
      <c r="K9" s="4"/>
      <c r="L9" s="4"/>
      <c r="M9" s="4"/>
      <c r="N9" s="4"/>
      <c r="O9" s="4"/>
      <c r="P9" s="76"/>
    </row>
    <row r="10" spans="1:16" x14ac:dyDescent="0.2">
      <c r="A10" s="75"/>
      <c r="B10" s="4"/>
      <c r="C10" s="4"/>
      <c r="D10" s="4"/>
      <c r="E10" s="4"/>
      <c r="F10" s="4"/>
      <c r="G10" s="4"/>
      <c r="H10" s="76"/>
      <c r="I10" s="75"/>
      <c r="J10" s="4"/>
      <c r="K10" s="4"/>
      <c r="L10" s="4"/>
      <c r="M10" s="4"/>
      <c r="N10" s="4"/>
      <c r="O10" s="4"/>
      <c r="P10" s="76"/>
    </row>
    <row r="11" spans="1:16" x14ac:dyDescent="0.2">
      <c r="A11" s="75"/>
      <c r="B11" s="4"/>
      <c r="C11" s="4"/>
      <c r="D11" s="4"/>
      <c r="E11" s="4"/>
      <c r="F11" s="4"/>
      <c r="G11" s="4"/>
      <c r="H11" s="76"/>
      <c r="I11" s="75"/>
      <c r="J11" s="4"/>
      <c r="K11" s="4"/>
      <c r="L11" s="4"/>
      <c r="M11" s="4"/>
      <c r="N11" s="4"/>
      <c r="O11" s="4"/>
      <c r="P11" s="76"/>
    </row>
    <row r="12" spans="1:16" x14ac:dyDescent="0.2">
      <c r="A12" s="75"/>
      <c r="B12" s="4"/>
      <c r="C12" s="4"/>
      <c r="D12" s="4"/>
      <c r="E12" s="4"/>
      <c r="F12" s="4"/>
      <c r="G12" s="4"/>
      <c r="H12" s="76"/>
      <c r="I12" s="75"/>
      <c r="J12" s="4"/>
      <c r="K12" s="4"/>
      <c r="L12" s="4"/>
      <c r="M12" s="4"/>
      <c r="N12" s="4"/>
      <c r="O12" s="4"/>
      <c r="P12" s="76"/>
    </row>
    <row r="13" spans="1:16" x14ac:dyDescent="0.2">
      <c r="A13" s="75"/>
      <c r="B13" s="4"/>
      <c r="C13" s="4"/>
      <c r="D13" s="4"/>
      <c r="E13" s="4"/>
      <c r="F13" s="4"/>
      <c r="G13" s="4"/>
      <c r="H13" s="76"/>
      <c r="I13" s="75"/>
      <c r="J13" s="4"/>
      <c r="K13" s="4"/>
      <c r="L13" s="4"/>
      <c r="M13" s="4"/>
      <c r="N13" s="4"/>
      <c r="O13" s="4"/>
      <c r="P13" s="76"/>
    </row>
    <row r="14" spans="1:16" x14ac:dyDescent="0.2">
      <c r="A14" s="75"/>
      <c r="B14" s="4"/>
      <c r="C14" s="4"/>
      <c r="D14" s="4"/>
      <c r="E14" s="4"/>
      <c r="F14" s="4"/>
      <c r="G14" s="4"/>
      <c r="H14" s="76"/>
      <c r="I14" s="75"/>
      <c r="J14" s="4"/>
      <c r="K14" s="4"/>
      <c r="L14" s="4"/>
      <c r="M14" s="4"/>
      <c r="N14" s="4"/>
      <c r="O14" s="4"/>
      <c r="P14" s="76"/>
    </row>
    <row r="15" spans="1:16" x14ac:dyDescent="0.2">
      <c r="A15" s="75"/>
      <c r="B15" s="4"/>
      <c r="C15" s="4"/>
      <c r="D15" s="4"/>
      <c r="E15" s="4"/>
      <c r="F15" s="4"/>
      <c r="G15" s="4"/>
      <c r="H15" s="76"/>
      <c r="I15" s="75"/>
      <c r="J15" s="4"/>
      <c r="K15" s="4"/>
      <c r="L15" s="4"/>
      <c r="M15" s="4"/>
      <c r="N15" s="4"/>
      <c r="O15" s="4"/>
      <c r="P15" s="76"/>
    </row>
    <row r="16" spans="1:16" x14ac:dyDescent="0.2">
      <c r="A16" s="75"/>
      <c r="B16" s="4"/>
      <c r="C16" s="4"/>
      <c r="D16" s="4"/>
      <c r="E16" s="4"/>
      <c r="F16" s="4"/>
      <c r="G16" s="4"/>
      <c r="H16" s="76"/>
      <c r="I16" s="75"/>
      <c r="J16" s="4"/>
      <c r="K16" s="4"/>
      <c r="L16" s="4"/>
      <c r="M16" s="4"/>
      <c r="N16" s="4"/>
      <c r="O16" s="4"/>
      <c r="P16" s="76"/>
    </row>
    <row r="17" spans="1:16" x14ac:dyDescent="0.2">
      <c r="A17" s="75"/>
      <c r="B17" s="4"/>
      <c r="C17" s="4"/>
      <c r="D17" s="4"/>
      <c r="E17" s="4"/>
      <c r="F17" s="4"/>
      <c r="G17" s="4"/>
      <c r="H17" s="76"/>
      <c r="I17" s="75"/>
      <c r="J17" s="4"/>
      <c r="K17" s="4"/>
      <c r="L17" s="4"/>
      <c r="M17" s="4"/>
      <c r="N17" s="4"/>
      <c r="O17" s="4"/>
      <c r="P17" s="76"/>
    </row>
    <row r="18" spans="1:16" x14ac:dyDescent="0.2">
      <c r="A18" s="75"/>
      <c r="B18" s="4"/>
      <c r="C18" s="4"/>
      <c r="D18" s="4"/>
      <c r="E18" s="4"/>
      <c r="F18" s="4"/>
      <c r="G18" s="4"/>
      <c r="H18" s="76"/>
      <c r="I18" s="75"/>
      <c r="J18" s="4"/>
      <c r="K18" s="4"/>
      <c r="L18" s="4"/>
      <c r="M18" s="4"/>
      <c r="N18" s="4"/>
      <c r="O18" s="4"/>
      <c r="P18" s="76"/>
    </row>
    <row r="19" spans="1:16" x14ac:dyDescent="0.2">
      <c r="A19" s="75"/>
      <c r="B19" s="4"/>
      <c r="C19" s="4"/>
      <c r="D19" s="4"/>
      <c r="E19" s="4"/>
      <c r="F19" s="4"/>
      <c r="G19" s="4"/>
      <c r="H19" s="76"/>
      <c r="I19" s="75"/>
      <c r="J19" s="4"/>
      <c r="K19" s="4"/>
      <c r="L19" s="4"/>
      <c r="M19" s="4"/>
      <c r="N19" s="4"/>
      <c r="O19" s="4"/>
      <c r="P19" s="76"/>
    </row>
    <row r="20" spans="1:16" x14ac:dyDescent="0.2">
      <c r="A20" s="75"/>
      <c r="B20" s="4"/>
      <c r="C20" s="4"/>
      <c r="D20" s="4"/>
      <c r="E20" s="4"/>
      <c r="F20" s="4"/>
      <c r="G20" s="4"/>
      <c r="H20" s="76"/>
      <c r="I20" s="75"/>
      <c r="J20" s="4"/>
      <c r="K20" s="4"/>
      <c r="L20" s="4"/>
      <c r="M20" s="4"/>
      <c r="N20" s="4"/>
      <c r="O20" s="4"/>
      <c r="P20" s="76"/>
    </row>
    <row r="21" spans="1:16" x14ac:dyDescent="0.2">
      <c r="A21" s="75"/>
      <c r="B21" s="4"/>
      <c r="C21" s="4"/>
      <c r="D21" s="4"/>
      <c r="E21" s="4"/>
      <c r="F21" s="4"/>
      <c r="G21" s="4"/>
      <c r="H21" s="76"/>
      <c r="I21" s="75"/>
      <c r="J21" s="4"/>
      <c r="K21" s="4"/>
      <c r="L21" s="4"/>
      <c r="M21" s="4"/>
      <c r="N21" s="4"/>
      <c r="O21" s="4"/>
      <c r="P21" s="76"/>
    </row>
    <row r="22" spans="1:16" x14ac:dyDescent="0.2">
      <c r="A22" s="75"/>
      <c r="B22" s="4"/>
      <c r="C22" s="4"/>
      <c r="D22" s="4"/>
      <c r="E22" s="4"/>
      <c r="F22" s="4"/>
      <c r="G22" s="4"/>
      <c r="H22" s="76"/>
      <c r="I22" s="75"/>
      <c r="J22" s="4"/>
      <c r="K22" s="4"/>
      <c r="L22" s="4"/>
      <c r="M22" s="4"/>
      <c r="N22" s="4"/>
      <c r="O22" s="4"/>
      <c r="P22" s="76"/>
    </row>
    <row r="23" spans="1:16" x14ac:dyDescent="0.2">
      <c r="A23" s="75"/>
      <c r="B23" s="4"/>
      <c r="C23" s="4"/>
      <c r="D23" s="4"/>
      <c r="E23" s="4"/>
      <c r="F23" s="4"/>
      <c r="G23" s="4"/>
      <c r="H23" s="76"/>
      <c r="I23" s="75"/>
      <c r="J23" s="4"/>
      <c r="K23" s="4"/>
      <c r="L23" s="4"/>
      <c r="M23" s="4"/>
      <c r="N23" s="4"/>
      <c r="O23" s="4"/>
      <c r="P23" s="76"/>
    </row>
    <row r="24" spans="1:16" x14ac:dyDescent="0.2">
      <c r="A24" s="75"/>
      <c r="B24" s="4"/>
      <c r="C24" s="4"/>
      <c r="D24" s="4"/>
      <c r="E24" s="4"/>
      <c r="F24" s="4"/>
      <c r="G24" s="4"/>
      <c r="H24" s="76"/>
      <c r="I24" s="75"/>
      <c r="J24" s="4"/>
      <c r="K24" s="4"/>
      <c r="L24" s="4"/>
      <c r="M24" s="4"/>
      <c r="N24" s="4"/>
      <c r="O24" s="4"/>
      <c r="P24" s="76"/>
    </row>
    <row r="25" spans="1:16" x14ac:dyDescent="0.2">
      <c r="A25" s="75"/>
      <c r="B25" s="4"/>
      <c r="C25" s="4"/>
      <c r="D25" s="4"/>
      <c r="E25" s="4"/>
      <c r="F25" s="4"/>
      <c r="G25" s="4"/>
      <c r="H25" s="76"/>
      <c r="I25" s="75"/>
      <c r="J25" s="4"/>
      <c r="K25" s="4"/>
      <c r="L25" s="4"/>
      <c r="M25" s="4"/>
      <c r="N25" s="4"/>
      <c r="O25" s="4"/>
      <c r="P25" s="76"/>
    </row>
    <row r="26" spans="1:16" x14ac:dyDescent="0.2">
      <c r="A26" s="75"/>
      <c r="B26" s="4"/>
      <c r="C26" s="4"/>
      <c r="D26" s="4"/>
      <c r="E26" s="4"/>
      <c r="F26" s="4"/>
      <c r="G26" s="4"/>
      <c r="H26" s="76"/>
      <c r="I26" s="75"/>
      <c r="J26" s="4"/>
      <c r="K26" s="4"/>
      <c r="L26" s="4"/>
      <c r="M26" s="4"/>
      <c r="N26" s="4"/>
      <c r="O26" s="4"/>
      <c r="P26" s="76"/>
    </row>
    <row r="27" spans="1:16" x14ac:dyDescent="0.2">
      <c r="A27" s="75"/>
      <c r="B27" s="4"/>
      <c r="C27" s="4"/>
      <c r="D27" s="4"/>
      <c r="E27" s="4"/>
      <c r="F27" s="4"/>
      <c r="G27" s="4"/>
      <c r="H27" s="76"/>
      <c r="I27" s="75"/>
      <c r="J27" s="4"/>
      <c r="K27" s="4"/>
      <c r="L27" s="4"/>
      <c r="M27" s="4"/>
      <c r="N27" s="4"/>
      <c r="O27" s="4"/>
      <c r="P27" s="76"/>
    </row>
    <row r="28" spans="1:16" x14ac:dyDescent="0.2">
      <c r="A28" s="75"/>
      <c r="B28" s="4"/>
      <c r="C28" s="4"/>
      <c r="D28" s="4"/>
      <c r="E28" s="4"/>
      <c r="F28" s="4"/>
      <c r="G28" s="4"/>
      <c r="H28" s="76"/>
      <c r="I28" s="75"/>
      <c r="J28" s="4"/>
      <c r="K28" s="4"/>
      <c r="L28" s="4"/>
      <c r="M28" s="4"/>
      <c r="N28" s="4"/>
      <c r="O28" s="4"/>
      <c r="P28" s="76"/>
    </row>
    <row r="29" spans="1:16" x14ac:dyDescent="0.2">
      <c r="A29" s="75"/>
      <c r="B29" s="4"/>
      <c r="C29" s="4"/>
      <c r="D29" s="4"/>
      <c r="E29" s="4"/>
      <c r="F29" s="4"/>
      <c r="G29" s="4"/>
      <c r="H29" s="76"/>
      <c r="I29" s="75"/>
      <c r="J29" s="4"/>
      <c r="K29" s="4"/>
      <c r="L29" s="4"/>
      <c r="M29" s="4"/>
      <c r="N29" s="4"/>
      <c r="O29" s="4"/>
      <c r="P29" s="76"/>
    </row>
    <row r="30" spans="1:16" x14ac:dyDescent="0.2">
      <c r="A30" s="75"/>
      <c r="B30" s="4"/>
      <c r="C30" s="4"/>
      <c r="D30" s="4"/>
      <c r="E30" s="4"/>
      <c r="F30" s="4"/>
      <c r="G30" s="4"/>
      <c r="H30" s="76"/>
      <c r="I30" s="75"/>
      <c r="J30" s="4"/>
      <c r="K30" s="4"/>
      <c r="L30" s="4"/>
      <c r="M30" s="4"/>
      <c r="N30" s="4"/>
      <c r="O30" s="4"/>
      <c r="P30" s="76"/>
    </row>
    <row r="31" spans="1:16" x14ac:dyDescent="0.2">
      <c r="A31" s="75"/>
      <c r="B31" s="4"/>
      <c r="C31" s="4"/>
      <c r="D31" s="4"/>
      <c r="E31" s="4"/>
      <c r="F31" s="4"/>
      <c r="G31" s="4"/>
      <c r="H31" s="76"/>
      <c r="I31" s="75"/>
      <c r="J31" s="4"/>
      <c r="K31" s="4"/>
      <c r="L31" s="4"/>
      <c r="M31" s="4"/>
      <c r="N31" s="4"/>
      <c r="O31" s="4"/>
      <c r="P31" s="76"/>
    </row>
    <row r="32" spans="1:16" x14ac:dyDescent="0.2">
      <c r="A32" s="75"/>
      <c r="B32" s="4"/>
      <c r="C32" s="4"/>
      <c r="D32" s="4"/>
      <c r="E32" s="4"/>
      <c r="F32" s="4"/>
      <c r="G32" s="4"/>
      <c r="H32" s="76"/>
      <c r="I32" s="75"/>
      <c r="J32" s="4"/>
      <c r="K32" s="4"/>
      <c r="L32" s="4"/>
      <c r="M32" s="4"/>
      <c r="N32" s="4"/>
      <c r="O32" s="4"/>
      <c r="P32" s="76"/>
    </row>
    <row r="33" spans="1:16" x14ac:dyDescent="0.2">
      <c r="A33" s="75"/>
      <c r="B33" s="4"/>
      <c r="C33" s="4"/>
      <c r="D33" s="4"/>
      <c r="E33" s="4"/>
      <c r="F33" s="4"/>
      <c r="G33" s="4"/>
      <c r="H33" s="76"/>
      <c r="I33" s="75"/>
      <c r="J33" s="4"/>
      <c r="K33" s="4"/>
      <c r="L33" s="4"/>
      <c r="M33" s="4"/>
      <c r="N33" s="4"/>
      <c r="O33" s="4"/>
      <c r="P33" s="76"/>
    </row>
    <row r="34" spans="1:16" x14ac:dyDescent="0.2">
      <c r="A34" s="75"/>
      <c r="B34" s="4"/>
      <c r="C34" s="4"/>
      <c r="D34" s="4"/>
      <c r="E34" s="4"/>
      <c r="F34" s="4"/>
      <c r="G34" s="4"/>
      <c r="H34" s="76"/>
      <c r="I34" s="75"/>
      <c r="J34" s="4"/>
      <c r="K34" s="4"/>
      <c r="L34" s="4"/>
      <c r="M34" s="4"/>
      <c r="N34" s="4"/>
      <c r="O34" s="4"/>
      <c r="P34" s="76"/>
    </row>
    <row r="35" spans="1:16" x14ac:dyDescent="0.2">
      <c r="A35" s="75"/>
      <c r="B35" s="4"/>
      <c r="C35" s="4"/>
      <c r="D35" s="4"/>
      <c r="E35" s="4"/>
      <c r="F35" s="4"/>
      <c r="G35" s="4"/>
      <c r="H35" s="76"/>
      <c r="I35" s="75"/>
      <c r="J35" s="4"/>
      <c r="K35" s="4"/>
      <c r="L35" s="4"/>
      <c r="M35" s="4"/>
      <c r="N35" s="4"/>
      <c r="O35" s="4"/>
      <c r="P35" s="76"/>
    </row>
    <row r="36" spans="1:16" x14ac:dyDescent="0.2">
      <c r="A36" s="75"/>
      <c r="B36" s="4"/>
      <c r="C36" s="4"/>
      <c r="D36" s="4"/>
      <c r="E36" s="4"/>
      <c r="F36" s="4"/>
      <c r="G36" s="4"/>
      <c r="H36" s="76"/>
      <c r="I36" s="75"/>
      <c r="J36" s="4"/>
      <c r="K36" s="4"/>
      <c r="L36" s="4"/>
      <c r="M36" s="4"/>
      <c r="N36" s="4"/>
      <c r="O36" s="4"/>
      <c r="P36" s="76"/>
    </row>
    <row r="37" spans="1:16" x14ac:dyDescent="0.2">
      <c r="A37" s="75"/>
      <c r="B37" s="4"/>
      <c r="C37" s="4"/>
      <c r="D37" s="4"/>
      <c r="E37" s="4"/>
      <c r="F37" s="4"/>
      <c r="G37" s="4"/>
      <c r="H37" s="76"/>
      <c r="I37" s="75"/>
      <c r="J37" s="4"/>
      <c r="K37" s="4"/>
      <c r="L37" s="4"/>
      <c r="M37" s="4"/>
      <c r="N37" s="4"/>
      <c r="O37" s="4"/>
      <c r="P37" s="76"/>
    </row>
    <row r="38" spans="1:16" x14ac:dyDescent="0.2">
      <c r="A38" s="75"/>
      <c r="B38" s="4"/>
      <c r="C38" s="4"/>
      <c r="D38" s="4"/>
      <c r="E38" s="4"/>
      <c r="F38" s="4"/>
      <c r="G38" s="4"/>
      <c r="H38" s="76"/>
      <c r="I38" s="75"/>
      <c r="J38" s="4"/>
      <c r="K38" s="4"/>
      <c r="L38" s="4"/>
      <c r="M38" s="4"/>
      <c r="N38" s="4"/>
      <c r="O38" s="4"/>
      <c r="P38" s="76"/>
    </row>
    <row r="39" spans="1:16" x14ac:dyDescent="0.2">
      <c r="A39" s="75"/>
      <c r="B39" s="4"/>
      <c r="C39" s="4"/>
      <c r="D39" s="4"/>
      <c r="E39" s="4"/>
      <c r="F39" s="4"/>
      <c r="G39" s="4"/>
      <c r="H39" s="76"/>
      <c r="I39" s="75"/>
      <c r="J39" s="4"/>
      <c r="K39" s="4"/>
      <c r="L39" s="4"/>
      <c r="M39" s="4"/>
      <c r="N39" s="4"/>
      <c r="O39" s="4"/>
      <c r="P39" s="76"/>
    </row>
    <row r="40" spans="1:16" x14ac:dyDescent="0.2">
      <c r="A40" s="75"/>
      <c r="B40" s="4"/>
      <c r="C40" s="4"/>
      <c r="D40" s="4"/>
      <c r="E40" s="4"/>
      <c r="F40" s="4"/>
      <c r="G40" s="4"/>
      <c r="H40" s="76"/>
      <c r="I40" s="75"/>
      <c r="J40" s="4"/>
      <c r="K40" s="4"/>
      <c r="L40" s="4"/>
      <c r="M40" s="4"/>
      <c r="N40" s="4"/>
      <c r="O40" s="4"/>
      <c r="P40" s="76"/>
    </row>
    <row r="41" spans="1:16" x14ac:dyDescent="0.2">
      <c r="A41" s="75"/>
      <c r="B41" s="4"/>
      <c r="C41" s="4"/>
      <c r="D41" s="4"/>
      <c r="E41" s="4"/>
      <c r="F41" s="4"/>
      <c r="G41" s="4"/>
      <c r="H41" s="76"/>
      <c r="I41" s="75"/>
      <c r="J41" s="4"/>
      <c r="K41" s="4"/>
      <c r="L41" s="4"/>
      <c r="M41" s="4"/>
      <c r="N41" s="4"/>
      <c r="O41" s="4"/>
      <c r="P41" s="76"/>
    </row>
    <row r="42" spans="1:16" x14ac:dyDescent="0.2">
      <c r="A42" s="75"/>
      <c r="B42" s="4"/>
      <c r="C42" s="4"/>
      <c r="D42" s="4"/>
      <c r="E42" s="4"/>
      <c r="F42" s="4"/>
      <c r="G42" s="4"/>
      <c r="H42" s="76"/>
      <c r="I42" s="75"/>
      <c r="J42" s="4"/>
      <c r="K42" s="4"/>
      <c r="L42" s="4"/>
      <c r="M42" s="4"/>
      <c r="N42" s="4"/>
      <c r="O42" s="4"/>
      <c r="P42" s="76"/>
    </row>
    <row r="43" spans="1:16" x14ac:dyDescent="0.2">
      <c r="A43" s="75"/>
      <c r="B43" s="4"/>
      <c r="C43" s="4"/>
      <c r="D43" s="4"/>
      <c r="E43" s="4"/>
      <c r="F43" s="4"/>
      <c r="G43" s="4"/>
      <c r="H43" s="76"/>
      <c r="I43" s="75"/>
      <c r="J43" s="4"/>
      <c r="K43" s="4"/>
      <c r="L43" s="4"/>
      <c r="M43" s="4"/>
      <c r="N43" s="4"/>
      <c r="O43" s="4"/>
      <c r="P43" s="76"/>
    </row>
    <row r="44" spans="1:16" x14ac:dyDescent="0.2">
      <c r="A44" s="75"/>
      <c r="B44" s="4"/>
      <c r="C44" s="4"/>
      <c r="D44" s="4"/>
      <c r="E44" s="4"/>
      <c r="F44" s="4"/>
      <c r="G44" s="4"/>
      <c r="H44" s="76"/>
      <c r="I44" s="75"/>
      <c r="J44" s="4"/>
      <c r="K44" s="4"/>
      <c r="L44" s="4"/>
      <c r="M44" s="4"/>
      <c r="N44" s="4"/>
      <c r="O44" s="4"/>
      <c r="P44" s="76"/>
    </row>
    <row r="45" spans="1:16" x14ac:dyDescent="0.2">
      <c r="A45" s="75"/>
      <c r="B45" s="4"/>
      <c r="C45" s="4"/>
      <c r="D45" s="4"/>
      <c r="E45" s="4"/>
      <c r="F45" s="4"/>
      <c r="G45" s="4"/>
      <c r="H45" s="76"/>
      <c r="I45" s="75"/>
      <c r="J45" s="4"/>
      <c r="K45" s="4"/>
      <c r="L45" s="4"/>
      <c r="M45" s="4"/>
      <c r="N45" s="4"/>
      <c r="O45" s="4"/>
      <c r="P45" s="76"/>
    </row>
    <row r="46" spans="1:16" x14ac:dyDescent="0.2">
      <c r="A46" s="75"/>
      <c r="B46" s="4"/>
      <c r="C46" s="4"/>
      <c r="D46" s="4"/>
      <c r="E46" s="4"/>
      <c r="F46" s="4"/>
      <c r="G46" s="4"/>
      <c r="H46" s="76"/>
      <c r="I46" s="75"/>
      <c r="J46" s="4"/>
      <c r="K46" s="4"/>
      <c r="L46" s="4"/>
      <c r="M46" s="4"/>
      <c r="N46" s="4"/>
      <c r="O46" s="4"/>
      <c r="P46" s="76"/>
    </row>
    <row r="47" spans="1:16" x14ac:dyDescent="0.2">
      <c r="A47" s="87"/>
      <c r="B47" s="88"/>
      <c r="C47" s="88"/>
      <c r="D47" s="88"/>
      <c r="E47" s="88"/>
      <c r="F47" s="88"/>
      <c r="G47" s="88"/>
      <c r="H47" s="89"/>
      <c r="I47" s="87"/>
      <c r="J47" s="88"/>
      <c r="K47" s="88"/>
      <c r="L47" s="88"/>
      <c r="M47" s="88"/>
      <c r="N47" s="88"/>
      <c r="O47" s="88"/>
      <c r="P47" s="89"/>
    </row>
  </sheetData>
  <mergeCells count="7">
    <mergeCell ref="A3:H3"/>
    <mergeCell ref="I3:P3"/>
    <mergeCell ref="B2:G2"/>
    <mergeCell ref="G5:H5"/>
    <mergeCell ref="O5:P5"/>
    <mergeCell ref="B5:E5"/>
    <mergeCell ref="J5:M5"/>
  </mergeCells>
  <phoneticPr fontId="0" type="noConversion"/>
  <pageMargins left="1" right="0.75" top="0.3" bottom="0.75" header="0" footer="0.5"/>
  <pageSetup orientation="portrait" horizontalDpi="300" verticalDpi="300" r:id="rId1"/>
  <headerFooter alignWithMargins="0">
    <oddFooter>&amp;C&amp;9Geochemical Services Group, 143 Vision Park Blvd., Shenandoah, Texas 77384  •  Phone: 281-681-2200  • 
 Fax: 281-681-0326  • Email: Geocheminfo@weatherfordlabs.com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C36"/>
  <sheetViews>
    <sheetView showGridLines="0" zoomScale="75" zoomScaleNormal="75" zoomScaleSheetLayoutView="75" workbookViewId="0"/>
  </sheetViews>
  <sheetFormatPr defaultRowHeight="15" x14ac:dyDescent="0.2"/>
  <sheetData>
    <row r="1" spans="1:159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4"/>
      <c r="L1" s="72"/>
      <c r="M1" s="73"/>
      <c r="N1" s="73"/>
      <c r="O1" s="73"/>
      <c r="P1" s="73"/>
      <c r="Q1" s="73"/>
      <c r="R1" s="73"/>
      <c r="S1" s="73"/>
      <c r="T1" s="73"/>
      <c r="U1" s="73"/>
      <c r="V1" s="74"/>
    </row>
    <row r="2" spans="1:159" x14ac:dyDescent="0.2">
      <c r="A2" s="75"/>
      <c r="B2" s="4"/>
      <c r="C2" s="4"/>
      <c r="D2" s="4"/>
      <c r="E2" s="4"/>
      <c r="F2" s="4"/>
      <c r="G2" s="4"/>
      <c r="H2" s="4"/>
      <c r="I2" s="4"/>
      <c r="J2" s="4"/>
      <c r="K2" s="76"/>
      <c r="L2" s="75"/>
      <c r="M2" s="4"/>
      <c r="N2" s="4"/>
      <c r="O2" s="4"/>
      <c r="P2" s="4"/>
      <c r="Q2" s="4"/>
      <c r="R2" s="4"/>
      <c r="S2" s="4"/>
      <c r="T2" s="4"/>
      <c r="U2" s="4"/>
      <c r="V2" s="76"/>
    </row>
    <row r="3" spans="1:159" ht="15.75" x14ac:dyDescent="0.25">
      <c r="A3" s="253" t="str">
        <f>CONCATENATE("KEROGEN CONVERSION AND MATURITY (Tmax) - ",Report!$E$9)</f>
        <v>KEROGEN CONVERSION AND MATURITY (Tmax) - Exxon #1</v>
      </c>
      <c r="B3" s="254"/>
      <c r="C3" s="254"/>
      <c r="D3" s="254"/>
      <c r="E3" s="254"/>
      <c r="F3" s="254"/>
      <c r="G3" s="254"/>
      <c r="H3" s="254"/>
      <c r="I3" s="254"/>
      <c r="J3" s="254"/>
      <c r="K3" s="255"/>
      <c r="L3" s="264" t="str">
        <f>CONCATENATE("KEROGEN CONVERSION AND MATURITY (%Ro) - ",Report!$E$9)</f>
        <v>KEROGEN CONVERSION AND MATURITY (%Ro) - Exxon #1</v>
      </c>
      <c r="M3" s="265"/>
      <c r="N3" s="265"/>
      <c r="O3" s="265"/>
      <c r="P3" s="265"/>
      <c r="Q3" s="265"/>
      <c r="R3" s="265"/>
      <c r="S3" s="265"/>
      <c r="T3" s="265"/>
      <c r="U3" s="265"/>
      <c r="V3" s="266"/>
    </row>
    <row r="4" spans="1:159" ht="12.75" customHeight="1" x14ac:dyDescent="0.2">
      <c r="A4" s="75"/>
      <c r="B4" s="4"/>
      <c r="C4" s="4"/>
      <c r="D4" s="4"/>
      <c r="E4" s="4"/>
      <c r="F4" s="4"/>
      <c r="G4" s="4"/>
      <c r="H4" s="4"/>
      <c r="I4" s="4"/>
      <c r="J4" s="4"/>
      <c r="K4" s="76"/>
      <c r="L4" s="75"/>
      <c r="M4" s="4"/>
      <c r="N4" s="4"/>
      <c r="O4" s="4"/>
      <c r="P4" s="4"/>
      <c r="Q4" s="4"/>
      <c r="R4" s="4"/>
      <c r="S4" s="4"/>
      <c r="T4" s="4"/>
      <c r="U4" s="4"/>
      <c r="V4" s="76"/>
    </row>
    <row r="5" spans="1:159" s="6" customFormat="1" ht="12" customHeight="1" x14ac:dyDescent="0.2">
      <c r="A5" s="97" t="s">
        <v>98</v>
      </c>
      <c r="B5" s="263" t="str">
        <f>+Data!AJ15</f>
        <v>KENTUCKY</v>
      </c>
      <c r="C5" s="246"/>
      <c r="D5" s="246"/>
      <c r="E5" s="246"/>
      <c r="F5" s="246"/>
      <c r="G5" s="246"/>
      <c r="H5" s="246"/>
      <c r="I5" s="90" t="s">
        <v>96</v>
      </c>
      <c r="J5" s="262" t="str">
        <f>Data!AN15&amp;" / "&amp;Data!F8</f>
        <v>BH-49853 / BH-49853</v>
      </c>
      <c r="K5" s="246"/>
      <c r="L5" s="90" t="s">
        <v>98</v>
      </c>
      <c r="M5" s="263" t="str">
        <f>+Data!AJ15</f>
        <v>KENTUCKY</v>
      </c>
      <c r="N5" s="246"/>
      <c r="O5" s="246"/>
      <c r="P5" s="246"/>
      <c r="Q5" s="246"/>
      <c r="R5" s="246"/>
      <c r="S5" s="246"/>
      <c r="T5" s="90" t="s">
        <v>96</v>
      </c>
      <c r="U5" s="263" t="str">
        <f>Data!AN15&amp;" / "&amp;Data!F8</f>
        <v>BH-49853 / BH-49853</v>
      </c>
      <c r="V5" s="246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</row>
    <row r="6" spans="1:159" ht="6" customHeight="1" x14ac:dyDescent="0.25">
      <c r="A6" s="77"/>
      <c r="B6" s="78"/>
      <c r="C6" s="4"/>
      <c r="D6" s="78"/>
      <c r="E6" s="78"/>
      <c r="F6" s="78"/>
      <c r="G6" s="78"/>
      <c r="H6" s="78"/>
      <c r="I6" s="4"/>
      <c r="J6" s="78"/>
      <c r="K6" s="79"/>
      <c r="L6" s="77"/>
      <c r="M6" s="78"/>
      <c r="N6" s="4"/>
      <c r="O6" s="78"/>
      <c r="P6" s="78"/>
      <c r="Q6" s="78"/>
      <c r="R6" s="78"/>
      <c r="S6" s="78"/>
      <c r="T6" s="4"/>
      <c r="U6" s="78"/>
      <c r="V6" s="79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</row>
    <row r="7" spans="1:159" x14ac:dyDescent="0.2">
      <c r="A7" s="75"/>
      <c r="B7" s="4"/>
      <c r="C7" s="4"/>
      <c r="D7" s="4"/>
      <c r="E7" s="4"/>
      <c r="F7" s="4"/>
      <c r="G7" s="4"/>
      <c r="H7" s="4"/>
      <c r="I7" s="4"/>
      <c r="J7" s="4"/>
      <c r="K7" s="76"/>
      <c r="L7" s="75"/>
      <c r="M7" s="4"/>
      <c r="N7" s="4"/>
      <c r="O7" s="4"/>
      <c r="P7" s="4"/>
      <c r="Q7" s="4"/>
      <c r="R7" s="4"/>
      <c r="S7" s="4"/>
      <c r="T7" s="4"/>
      <c r="U7" s="4"/>
      <c r="V7" s="76"/>
    </row>
    <row r="8" spans="1:159" x14ac:dyDescent="0.2">
      <c r="A8" s="75"/>
      <c r="B8" s="4"/>
      <c r="C8" s="4"/>
      <c r="D8" s="4"/>
      <c r="E8" s="4"/>
      <c r="F8" s="4"/>
      <c r="G8" s="4"/>
      <c r="H8" s="4"/>
      <c r="I8" s="4"/>
      <c r="J8" s="4"/>
      <c r="K8" s="76"/>
      <c r="L8" s="75"/>
      <c r="M8" s="4"/>
      <c r="N8" s="4"/>
      <c r="O8" s="4"/>
      <c r="P8" s="4"/>
      <c r="Q8" s="4"/>
      <c r="R8" s="4"/>
      <c r="S8" s="4"/>
      <c r="T8" s="4"/>
      <c r="U8" s="4"/>
      <c r="V8" s="76"/>
    </row>
    <row r="9" spans="1:159" x14ac:dyDescent="0.2">
      <c r="A9" s="75"/>
      <c r="B9" s="4"/>
      <c r="C9" s="4"/>
      <c r="D9" s="4"/>
      <c r="E9" s="4"/>
      <c r="F9" s="4"/>
      <c r="G9" s="4"/>
      <c r="H9" s="4"/>
      <c r="I9" s="4"/>
      <c r="J9" s="4"/>
      <c r="K9" s="76"/>
      <c r="L9" s="75"/>
      <c r="M9" s="4"/>
      <c r="N9" s="4"/>
      <c r="O9" s="4"/>
      <c r="P9" s="4"/>
      <c r="Q9" s="4"/>
      <c r="R9" s="4"/>
      <c r="S9" s="4"/>
      <c r="T9" s="4"/>
      <c r="U9" s="4"/>
      <c r="V9" s="76"/>
    </row>
    <row r="10" spans="1:159" x14ac:dyDescent="0.2">
      <c r="A10" s="75"/>
      <c r="B10" s="4"/>
      <c r="C10" s="4"/>
      <c r="D10" s="4"/>
      <c r="E10" s="4"/>
      <c r="F10" s="4"/>
      <c r="G10" s="4"/>
      <c r="H10" s="4"/>
      <c r="I10" s="4"/>
      <c r="J10" s="4"/>
      <c r="K10" s="76"/>
      <c r="L10" s="75"/>
      <c r="M10" s="4"/>
      <c r="N10" s="4"/>
      <c r="O10" s="4"/>
      <c r="P10" s="4"/>
      <c r="Q10" s="4"/>
      <c r="R10" s="4"/>
      <c r="S10" s="4"/>
      <c r="T10" s="4"/>
      <c r="U10" s="4"/>
      <c r="V10" s="76"/>
    </row>
    <row r="11" spans="1:159" x14ac:dyDescent="0.2">
      <c r="A11" s="75"/>
      <c r="B11" s="4"/>
      <c r="C11" s="4"/>
      <c r="D11" s="4"/>
      <c r="E11" s="4"/>
      <c r="F11" s="4"/>
      <c r="G11" s="4"/>
      <c r="H11" s="4"/>
      <c r="I11" s="4"/>
      <c r="J11" s="4"/>
      <c r="K11" s="76"/>
      <c r="L11" s="75"/>
      <c r="M11" s="4"/>
      <c r="N11" s="4"/>
      <c r="O11" s="4"/>
      <c r="P11" s="4"/>
      <c r="Q11" s="4"/>
      <c r="R11" s="4"/>
      <c r="S11" s="4"/>
      <c r="T11" s="4"/>
      <c r="U11" s="4"/>
      <c r="V11" s="76"/>
    </row>
    <row r="12" spans="1:159" x14ac:dyDescent="0.2">
      <c r="A12" s="75"/>
      <c r="B12" s="4"/>
      <c r="C12" s="4"/>
      <c r="D12" s="4"/>
      <c r="E12" s="4"/>
      <c r="F12" s="4"/>
      <c r="G12" s="4"/>
      <c r="H12" s="4"/>
      <c r="I12" s="4"/>
      <c r="J12" s="4"/>
      <c r="K12" s="76"/>
      <c r="L12" s="75"/>
      <c r="M12" s="4"/>
      <c r="N12" s="4"/>
      <c r="O12" s="4"/>
      <c r="P12" s="4"/>
      <c r="Q12" s="4"/>
      <c r="R12" s="4"/>
      <c r="S12" s="4"/>
      <c r="T12" s="4"/>
      <c r="U12" s="4"/>
      <c r="V12" s="76"/>
    </row>
    <row r="13" spans="1:159" x14ac:dyDescent="0.2">
      <c r="A13" s="75"/>
      <c r="B13" s="4"/>
      <c r="C13" s="4"/>
      <c r="D13" s="4"/>
      <c r="E13" s="4"/>
      <c r="F13" s="4"/>
      <c r="G13" s="4"/>
      <c r="H13" s="4"/>
      <c r="I13" s="4"/>
      <c r="J13" s="4"/>
      <c r="K13" s="76"/>
      <c r="L13" s="75"/>
      <c r="M13" s="4"/>
      <c r="N13" s="4"/>
      <c r="O13" s="4"/>
      <c r="P13" s="4"/>
      <c r="Q13" s="4"/>
      <c r="R13" s="4"/>
      <c r="S13" s="4"/>
      <c r="T13" s="4"/>
      <c r="U13" s="4"/>
      <c r="V13" s="76"/>
    </row>
    <row r="14" spans="1:159" x14ac:dyDescent="0.2">
      <c r="A14" s="75"/>
      <c r="B14" s="4"/>
      <c r="C14" s="4"/>
      <c r="D14" s="4"/>
      <c r="E14" s="4"/>
      <c r="F14" s="4"/>
      <c r="G14" s="4"/>
      <c r="H14" s="4"/>
      <c r="I14" s="4"/>
      <c r="J14" s="4"/>
      <c r="K14" s="76"/>
      <c r="L14" s="75"/>
      <c r="M14" s="4"/>
      <c r="N14" s="4"/>
      <c r="O14" s="4"/>
      <c r="P14" s="4"/>
      <c r="Q14" s="4"/>
      <c r="R14" s="4"/>
      <c r="S14" s="4"/>
      <c r="T14" s="4"/>
      <c r="U14" s="4"/>
      <c r="V14" s="76"/>
    </row>
    <row r="15" spans="1:159" x14ac:dyDescent="0.2">
      <c r="A15" s="75"/>
      <c r="B15" s="4"/>
      <c r="C15" s="4"/>
      <c r="D15" s="4"/>
      <c r="E15" s="4"/>
      <c r="F15" s="4"/>
      <c r="G15" s="4"/>
      <c r="H15" s="4"/>
      <c r="I15" s="4"/>
      <c r="J15" s="4"/>
      <c r="K15" s="76"/>
      <c r="L15" s="75"/>
      <c r="M15" s="4"/>
      <c r="N15" s="4"/>
      <c r="O15" s="4"/>
      <c r="P15" s="4"/>
      <c r="Q15" s="4"/>
      <c r="R15" s="4"/>
      <c r="S15" s="4"/>
      <c r="T15" s="4"/>
      <c r="U15" s="4"/>
      <c r="V15" s="76"/>
    </row>
    <row r="16" spans="1:159" x14ac:dyDescent="0.2">
      <c r="A16" s="75"/>
      <c r="B16" s="4"/>
      <c r="C16" s="4"/>
      <c r="D16" s="4"/>
      <c r="E16" s="4"/>
      <c r="F16" s="4"/>
      <c r="G16" s="4"/>
      <c r="H16" s="4"/>
      <c r="I16" s="4"/>
      <c r="J16" s="4"/>
      <c r="K16" s="76"/>
      <c r="L16" s="75"/>
      <c r="M16" s="4"/>
      <c r="N16" s="4"/>
      <c r="O16" s="4"/>
      <c r="P16" s="4"/>
      <c r="Q16" s="4"/>
      <c r="R16" s="4"/>
      <c r="S16" s="4"/>
      <c r="T16" s="4"/>
      <c r="U16" s="4"/>
      <c r="V16" s="76"/>
    </row>
    <row r="17" spans="1:22" x14ac:dyDescent="0.2">
      <c r="A17" s="75"/>
      <c r="B17" s="4"/>
      <c r="C17" s="4"/>
      <c r="D17" s="4"/>
      <c r="E17" s="4"/>
      <c r="F17" s="4"/>
      <c r="G17" s="4"/>
      <c r="H17" s="4"/>
      <c r="I17" s="4"/>
      <c r="J17" s="4"/>
      <c r="K17" s="76"/>
      <c r="L17" s="75"/>
      <c r="M17" s="4"/>
      <c r="N17" s="4"/>
      <c r="O17" s="4"/>
      <c r="P17" s="4"/>
      <c r="Q17" s="4"/>
      <c r="R17" s="4"/>
      <c r="S17" s="4"/>
      <c r="T17" s="4"/>
      <c r="U17" s="4"/>
      <c r="V17" s="76"/>
    </row>
    <row r="18" spans="1:22" x14ac:dyDescent="0.2">
      <c r="A18" s="75"/>
      <c r="B18" s="4"/>
      <c r="C18" s="4"/>
      <c r="D18" s="4"/>
      <c r="E18" s="4"/>
      <c r="F18" s="4"/>
      <c r="G18" s="4"/>
      <c r="H18" s="4"/>
      <c r="I18" s="4"/>
      <c r="J18" s="4"/>
      <c r="K18" s="76"/>
      <c r="L18" s="75"/>
      <c r="M18" s="4"/>
      <c r="N18" s="4"/>
      <c r="O18" s="4"/>
      <c r="P18" s="4"/>
      <c r="Q18" s="4"/>
      <c r="R18" s="4"/>
      <c r="S18" s="4"/>
      <c r="T18" s="4"/>
      <c r="U18" s="4"/>
      <c r="V18" s="76"/>
    </row>
    <row r="19" spans="1:22" x14ac:dyDescent="0.2">
      <c r="A19" s="75"/>
      <c r="B19" s="4"/>
      <c r="C19" s="4"/>
      <c r="D19" s="4"/>
      <c r="E19" s="4"/>
      <c r="F19" s="4"/>
      <c r="G19" s="4"/>
      <c r="H19" s="4"/>
      <c r="I19" s="4"/>
      <c r="J19" s="4"/>
      <c r="K19" s="76"/>
      <c r="L19" s="75"/>
      <c r="M19" s="4"/>
      <c r="N19" s="4"/>
      <c r="O19" s="4"/>
      <c r="P19" s="4"/>
      <c r="Q19" s="4"/>
      <c r="R19" s="4"/>
      <c r="S19" s="4"/>
      <c r="T19" s="4"/>
      <c r="U19" s="4"/>
      <c r="V19" s="76"/>
    </row>
    <row r="20" spans="1:22" x14ac:dyDescent="0.2">
      <c r="A20" s="75"/>
      <c r="B20" s="4"/>
      <c r="C20" s="4"/>
      <c r="D20" s="4"/>
      <c r="E20" s="4"/>
      <c r="F20" s="4"/>
      <c r="G20" s="4"/>
      <c r="H20" s="4"/>
      <c r="I20" s="4"/>
      <c r="J20" s="4"/>
      <c r="K20" s="76"/>
      <c r="L20" s="75"/>
      <c r="M20" s="4"/>
      <c r="N20" s="4"/>
      <c r="O20" s="4"/>
      <c r="P20" s="4"/>
      <c r="Q20" s="4"/>
      <c r="R20" s="4"/>
      <c r="S20" s="4"/>
      <c r="T20" s="4"/>
      <c r="U20" s="4"/>
      <c r="V20" s="76"/>
    </row>
    <row r="21" spans="1:22" x14ac:dyDescent="0.2">
      <c r="A21" s="75"/>
      <c r="B21" s="4"/>
      <c r="C21" s="4"/>
      <c r="D21" s="4"/>
      <c r="E21" s="4"/>
      <c r="F21" s="4"/>
      <c r="G21" s="4"/>
      <c r="H21" s="4"/>
      <c r="I21" s="4"/>
      <c r="J21" s="4"/>
      <c r="K21" s="76"/>
      <c r="L21" s="75"/>
      <c r="M21" s="4"/>
      <c r="N21" s="4"/>
      <c r="O21" s="4"/>
      <c r="P21" s="4"/>
      <c r="Q21" s="4"/>
      <c r="R21" s="4"/>
      <c r="S21" s="4"/>
      <c r="T21" s="4"/>
      <c r="U21" s="4"/>
      <c r="V21" s="76"/>
    </row>
    <row r="22" spans="1:22" x14ac:dyDescent="0.2">
      <c r="A22" s="75"/>
      <c r="B22" s="4"/>
      <c r="C22" s="4"/>
      <c r="D22" s="4"/>
      <c r="E22" s="4"/>
      <c r="F22" s="4"/>
      <c r="G22" s="4"/>
      <c r="H22" s="4"/>
      <c r="I22" s="4"/>
      <c r="J22" s="4"/>
      <c r="K22" s="76"/>
      <c r="L22" s="75"/>
      <c r="M22" s="4"/>
      <c r="N22" s="4"/>
      <c r="O22" s="4"/>
      <c r="P22" s="4"/>
      <c r="Q22" s="4"/>
      <c r="R22" s="4"/>
      <c r="S22" s="4"/>
      <c r="T22" s="4"/>
      <c r="U22" s="4"/>
      <c r="V22" s="76"/>
    </row>
    <row r="23" spans="1:22" x14ac:dyDescent="0.2">
      <c r="A23" s="75"/>
      <c r="B23" s="4"/>
      <c r="C23" s="4"/>
      <c r="D23" s="4"/>
      <c r="E23" s="4"/>
      <c r="F23" s="4"/>
      <c r="G23" s="4"/>
      <c r="H23" s="4"/>
      <c r="I23" s="4"/>
      <c r="J23" s="4"/>
      <c r="K23" s="76"/>
      <c r="L23" s="75"/>
      <c r="M23" s="4"/>
      <c r="N23" s="4"/>
      <c r="O23" s="4"/>
      <c r="P23" s="4"/>
      <c r="Q23" s="4"/>
      <c r="R23" s="4"/>
      <c r="S23" s="4"/>
      <c r="T23" s="4"/>
      <c r="U23" s="4"/>
      <c r="V23" s="76"/>
    </row>
    <row r="24" spans="1:22" x14ac:dyDescent="0.2">
      <c r="A24" s="75"/>
      <c r="B24" s="4"/>
      <c r="C24" s="4"/>
      <c r="D24" s="4"/>
      <c r="E24" s="4"/>
      <c r="F24" s="4"/>
      <c r="G24" s="4"/>
      <c r="H24" s="4"/>
      <c r="I24" s="4"/>
      <c r="J24" s="4"/>
      <c r="K24" s="76"/>
      <c r="L24" s="75"/>
      <c r="M24" s="4"/>
      <c r="N24" s="4"/>
      <c r="O24" s="4"/>
      <c r="P24" s="4"/>
      <c r="Q24" s="4"/>
      <c r="R24" s="4"/>
      <c r="S24" s="4"/>
      <c r="T24" s="4"/>
      <c r="U24" s="4"/>
      <c r="V24" s="76"/>
    </row>
    <row r="25" spans="1:22" x14ac:dyDescent="0.2">
      <c r="A25" s="75"/>
      <c r="B25" s="4"/>
      <c r="C25" s="4"/>
      <c r="D25" s="4"/>
      <c r="E25" s="4"/>
      <c r="F25" s="4"/>
      <c r="G25" s="4"/>
      <c r="H25" s="4"/>
      <c r="I25" s="4"/>
      <c r="J25" s="4"/>
      <c r="K25" s="76"/>
      <c r="L25" s="75"/>
      <c r="M25" s="4"/>
      <c r="N25" s="4"/>
      <c r="O25" s="4"/>
      <c r="P25" s="4"/>
      <c r="Q25" s="4"/>
      <c r="R25" s="4"/>
      <c r="S25" s="4"/>
      <c r="T25" s="4"/>
      <c r="U25" s="4"/>
      <c r="V25" s="76"/>
    </row>
    <row r="26" spans="1:22" x14ac:dyDescent="0.2">
      <c r="A26" s="75"/>
      <c r="B26" s="4"/>
      <c r="C26" s="4"/>
      <c r="D26" s="4"/>
      <c r="E26" s="4"/>
      <c r="F26" s="4"/>
      <c r="G26" s="4"/>
      <c r="H26" s="4"/>
      <c r="I26" s="4"/>
      <c r="J26" s="4"/>
      <c r="K26" s="76"/>
      <c r="L26" s="75"/>
      <c r="M26" s="4"/>
      <c r="N26" s="4"/>
      <c r="O26" s="4"/>
      <c r="P26" s="4"/>
      <c r="Q26" s="4"/>
      <c r="R26" s="4"/>
      <c r="S26" s="4"/>
      <c r="T26" s="4"/>
      <c r="U26" s="4"/>
      <c r="V26" s="76"/>
    </row>
    <row r="27" spans="1:22" x14ac:dyDescent="0.2">
      <c r="A27" s="75"/>
      <c r="B27" s="4"/>
      <c r="C27" s="4"/>
      <c r="D27" s="4"/>
      <c r="E27" s="4"/>
      <c r="F27" s="4"/>
      <c r="G27" s="4"/>
      <c r="H27" s="4"/>
      <c r="I27" s="4"/>
      <c r="J27" s="4"/>
      <c r="K27" s="76"/>
      <c r="L27" s="75"/>
      <c r="M27" s="4"/>
      <c r="N27" s="4"/>
      <c r="O27" s="4"/>
      <c r="P27" s="4"/>
      <c r="Q27" s="4"/>
      <c r="R27" s="4"/>
      <c r="S27" s="4"/>
      <c r="T27" s="4"/>
      <c r="U27" s="4"/>
      <c r="V27" s="76"/>
    </row>
    <row r="28" spans="1:22" x14ac:dyDescent="0.2">
      <c r="A28" s="75"/>
      <c r="B28" s="4"/>
      <c r="C28" s="4"/>
      <c r="D28" s="4"/>
      <c r="E28" s="4"/>
      <c r="F28" s="4"/>
      <c r="G28" s="4"/>
      <c r="H28" s="4"/>
      <c r="I28" s="4"/>
      <c r="J28" s="4"/>
      <c r="K28" s="76"/>
      <c r="L28" s="75"/>
      <c r="M28" s="4"/>
      <c r="N28" s="4"/>
      <c r="O28" s="4"/>
      <c r="P28" s="4"/>
      <c r="Q28" s="4"/>
      <c r="R28" s="4"/>
      <c r="S28" s="4"/>
      <c r="T28" s="4"/>
      <c r="U28" s="4"/>
      <c r="V28" s="76"/>
    </row>
    <row r="29" spans="1:22" x14ac:dyDescent="0.2">
      <c r="A29" s="75"/>
      <c r="B29" s="4"/>
      <c r="C29" s="4"/>
      <c r="D29" s="4"/>
      <c r="E29" s="4"/>
      <c r="F29" s="4"/>
      <c r="G29" s="4"/>
      <c r="H29" s="4"/>
      <c r="I29" s="4"/>
      <c r="J29" s="4"/>
      <c r="K29" s="76"/>
      <c r="L29" s="75"/>
      <c r="M29" s="4"/>
      <c r="N29" s="4"/>
      <c r="O29" s="4"/>
      <c r="P29" s="4"/>
      <c r="Q29" s="4"/>
      <c r="R29" s="4"/>
      <c r="S29" s="4"/>
      <c r="T29" s="4"/>
      <c r="U29" s="4"/>
      <c r="V29" s="76"/>
    </row>
    <row r="30" spans="1:22" x14ac:dyDescent="0.2">
      <c r="A30" s="75"/>
      <c r="B30" s="4"/>
      <c r="C30" s="4"/>
      <c r="D30" s="4"/>
      <c r="E30" s="4"/>
      <c r="F30" s="4"/>
      <c r="G30" s="4"/>
      <c r="H30" s="4"/>
      <c r="I30" s="4"/>
      <c r="J30" s="4"/>
      <c r="K30" s="76"/>
      <c r="L30" s="75"/>
      <c r="M30" s="4"/>
      <c r="N30" s="4"/>
      <c r="O30" s="4"/>
      <c r="P30" s="4"/>
      <c r="Q30" s="4"/>
      <c r="R30" s="4"/>
      <c r="S30" s="4"/>
      <c r="T30" s="4"/>
      <c r="U30" s="4"/>
      <c r="V30" s="76"/>
    </row>
    <row r="31" spans="1:22" x14ac:dyDescent="0.2">
      <c r="A31" s="75"/>
      <c r="B31" s="4"/>
      <c r="C31" s="4"/>
      <c r="D31" s="4"/>
      <c r="E31" s="4"/>
      <c r="F31" s="4"/>
      <c r="G31" s="4"/>
      <c r="H31" s="4"/>
      <c r="I31" s="4"/>
      <c r="J31" s="4"/>
      <c r="K31" s="76"/>
      <c r="L31" s="75"/>
      <c r="M31" s="4"/>
      <c r="N31" s="4"/>
      <c r="O31" s="4"/>
      <c r="P31" s="4"/>
      <c r="Q31" s="4"/>
      <c r="R31" s="4"/>
      <c r="S31" s="4"/>
      <c r="T31" s="4"/>
      <c r="U31" s="4"/>
      <c r="V31" s="76"/>
    </row>
    <row r="32" spans="1:22" x14ac:dyDescent="0.2">
      <c r="A32" s="75"/>
      <c r="B32" s="4"/>
      <c r="C32" s="4"/>
      <c r="D32" s="4"/>
      <c r="E32" s="4"/>
      <c r="F32" s="4"/>
      <c r="G32" s="4"/>
      <c r="H32" s="4"/>
      <c r="I32" s="4"/>
      <c r="J32" s="4"/>
      <c r="K32" s="76"/>
      <c r="L32" s="75"/>
      <c r="M32" s="4"/>
      <c r="N32" s="4"/>
      <c r="O32" s="4"/>
      <c r="P32" s="4"/>
      <c r="Q32" s="4"/>
      <c r="R32" s="4"/>
      <c r="S32" s="4"/>
      <c r="T32" s="4"/>
      <c r="U32" s="4"/>
      <c r="V32" s="76"/>
    </row>
    <row r="33" spans="1:22" x14ac:dyDescent="0.2">
      <c r="A33" s="75"/>
      <c r="B33" s="4"/>
      <c r="C33" s="4"/>
      <c r="D33" s="4"/>
      <c r="E33" s="4"/>
      <c r="F33" s="4"/>
      <c r="G33" s="4"/>
      <c r="H33" s="4"/>
      <c r="I33" s="4"/>
      <c r="J33" s="4"/>
      <c r="K33" s="76"/>
      <c r="L33" s="75"/>
      <c r="M33" s="4"/>
      <c r="N33" s="4"/>
      <c r="O33" s="4"/>
      <c r="P33" s="4"/>
      <c r="Q33" s="4"/>
      <c r="R33" s="4"/>
      <c r="S33" s="4"/>
      <c r="T33" s="4"/>
      <c r="U33" s="4"/>
      <c r="V33" s="76"/>
    </row>
    <row r="34" spans="1:22" x14ac:dyDescent="0.2">
      <c r="A34" s="75"/>
      <c r="B34" s="4"/>
      <c r="C34" s="4"/>
      <c r="D34" s="4"/>
      <c r="E34" s="4"/>
      <c r="F34" s="4"/>
      <c r="G34" s="4"/>
      <c r="H34" s="4"/>
      <c r="I34" s="4"/>
      <c r="J34" s="4"/>
      <c r="K34" s="76"/>
      <c r="L34" s="75"/>
      <c r="M34" s="4"/>
      <c r="N34" s="4"/>
      <c r="O34" s="4"/>
      <c r="P34" s="4"/>
      <c r="Q34" s="4"/>
      <c r="R34" s="4"/>
      <c r="S34" s="4"/>
      <c r="T34" s="4"/>
      <c r="U34" s="4"/>
      <c r="V34" s="76"/>
    </row>
    <row r="35" spans="1:22" x14ac:dyDescent="0.2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9"/>
      <c r="L35" s="87"/>
      <c r="M35" s="88"/>
      <c r="N35" s="88"/>
      <c r="O35" s="88"/>
      <c r="P35" s="88"/>
      <c r="Q35" s="88"/>
      <c r="R35" s="88"/>
      <c r="S35" s="88"/>
      <c r="T35" s="88"/>
      <c r="U35" s="88"/>
      <c r="V35" s="89"/>
    </row>
    <row r="36" spans="1:22" ht="15.75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2"/>
      <c r="M36" s="12"/>
      <c r="N36" s="12"/>
      <c r="O36" s="12"/>
      <c r="P36" s="12"/>
      <c r="Q36" s="12"/>
      <c r="R36" s="12"/>
      <c r="S36" s="12"/>
      <c r="T36" s="12"/>
      <c r="U36" s="12"/>
      <c r="V36" s="12"/>
    </row>
  </sheetData>
  <mergeCells count="6">
    <mergeCell ref="A3:K3"/>
    <mergeCell ref="L3:V3"/>
    <mergeCell ref="J5:K5"/>
    <mergeCell ref="U5:V5"/>
    <mergeCell ref="B5:H5"/>
    <mergeCell ref="M5:S5"/>
  </mergeCells>
  <phoneticPr fontId="0" type="noConversion"/>
  <printOptions horizontalCentered="1"/>
  <pageMargins left="1.5" right="1.5" top="0.5" bottom="0.79" header="0.5" footer="0.5"/>
  <pageSetup scale="85" fitToWidth="2" orientation="landscape" r:id="rId1"/>
  <headerFooter alignWithMargins="0">
    <oddFooter>&amp;C&amp;9Geochemical Services Group, 143 Vision Park Blvd., Shenandoah, Texas 77384  •  Phone: 281-681-2200  •  Fax: 281-681-0326  • Email: Geocheminfo@weatherfordlabs.com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6"/>
  <sheetViews>
    <sheetView view="pageBreakPreview" zoomScale="60" zoomScaleNormal="100" workbookViewId="0"/>
  </sheetViews>
  <sheetFormatPr defaultRowHeight="15" x14ac:dyDescent="0.2"/>
  <sheetData>
    <row r="1" spans="1:11" ht="15.75" x14ac:dyDescent="0.25">
      <c r="A1" s="2" t="str">
        <f>+Data!F6</f>
        <v>KENTUCKY, Smith, Wayne, West Virginia</v>
      </c>
      <c r="B1" s="2"/>
      <c r="C1" s="2"/>
      <c r="D1" s="2"/>
      <c r="E1" s="2"/>
      <c r="F1" s="2"/>
      <c r="G1" s="2"/>
      <c r="H1" s="2"/>
      <c r="I1" s="2"/>
      <c r="J1" s="2"/>
      <c r="K1" s="2"/>
    </row>
    <row r="56" spans="1:11" ht="15.75" x14ac:dyDescent="0.25">
      <c r="A56" s="2" t="s">
        <v>61</v>
      </c>
      <c r="B56" s="2"/>
      <c r="C56" s="2"/>
      <c r="D56" s="2"/>
      <c r="E56" s="2"/>
      <c r="F56" s="2"/>
      <c r="G56" s="2"/>
      <c r="H56" s="2"/>
      <c r="I56" s="2"/>
      <c r="J56" s="2"/>
      <c r="K56" s="2"/>
    </row>
  </sheetData>
  <phoneticPr fontId="0" type="noConversion"/>
  <printOptions horizontalCentered="1"/>
  <pageMargins left="0.75" right="0.25" top="1" bottom="1" header="0.75" footer="0.5"/>
  <pageSetup scale="77" orientation="portrait" horizontalDpi="4294967293" verticalDpi="150" r:id="rId1"/>
  <headerFooter alignWithMargins="0">
    <oddFooter>&amp;C&amp;"Arial,Bold Italic"&amp;10Humble Geochemical Services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0"/>
  <sheetViews>
    <sheetView workbookViewId="0"/>
  </sheetViews>
  <sheetFormatPr defaultRowHeight="15" x14ac:dyDescent="0.2"/>
  <sheetData>
    <row r="1" spans="1:18" ht="15.75" x14ac:dyDescent="0.25">
      <c r="B1" t="s">
        <v>19</v>
      </c>
      <c r="D1" t="s">
        <v>20</v>
      </c>
      <c r="E1" s="13">
        <v>11120</v>
      </c>
      <c r="G1" t="s">
        <v>24</v>
      </c>
      <c r="H1" s="3">
        <v>16</v>
      </c>
      <c r="I1" s="19" t="s">
        <v>50</v>
      </c>
      <c r="J1" s="19">
        <f>+Data!G11</f>
        <v>11141.9</v>
      </c>
    </row>
    <row r="2" spans="1:18" ht="15.75" x14ac:dyDescent="0.25">
      <c r="D2" t="s">
        <v>21</v>
      </c>
      <c r="E2" s="3">
        <v>11200</v>
      </c>
      <c r="G2" t="s">
        <v>25</v>
      </c>
      <c r="H2" s="3">
        <v>60</v>
      </c>
      <c r="I2" s="19" t="s">
        <v>51</v>
      </c>
      <c r="J2" s="19">
        <f>+Data!G12</f>
        <v>11197.3</v>
      </c>
    </row>
    <row r="3" spans="1:18" ht="15.75" x14ac:dyDescent="0.25">
      <c r="E3" s="20"/>
      <c r="F3" s="6"/>
      <c r="G3" s="6"/>
      <c r="H3" s="6"/>
      <c r="I3" s="21" t="s">
        <v>52</v>
      </c>
      <c r="J3" s="21">
        <f>MAX(Data!L15:L514)</f>
        <v>0</v>
      </c>
    </row>
    <row r="4" spans="1:18" ht="15.75" x14ac:dyDescent="0.25">
      <c r="I4" s="21" t="s">
        <v>53</v>
      </c>
      <c r="J4" s="21">
        <f>MAX(Data!N15:N514)</f>
        <v>4.83</v>
      </c>
    </row>
    <row r="7" spans="1:18" x14ac:dyDescent="0.2">
      <c r="A7" s="10" t="s">
        <v>18</v>
      </c>
      <c r="B7" s="11"/>
      <c r="C7" s="25" t="s">
        <v>17</v>
      </c>
      <c r="D7" s="25"/>
      <c r="G7" s="22" t="s">
        <v>26</v>
      </c>
      <c r="H7" s="22"/>
      <c r="I7" s="22" t="s">
        <v>27</v>
      </c>
      <c r="J7" s="22"/>
      <c r="K7" s="22"/>
      <c r="L7" s="22"/>
      <c r="M7" s="22"/>
      <c r="O7" s="3">
        <v>350</v>
      </c>
      <c r="P7">
        <v>455.1</v>
      </c>
      <c r="Q7">
        <v>0.1</v>
      </c>
      <c r="R7">
        <v>1</v>
      </c>
    </row>
    <row r="8" spans="1:18" ht="15.75" x14ac:dyDescent="0.25">
      <c r="A8" s="23">
        <v>0</v>
      </c>
      <c r="B8" s="22">
        <v>0.5</v>
      </c>
      <c r="C8" s="22">
        <v>0</v>
      </c>
      <c r="D8" s="22">
        <v>0.55000000000000004</v>
      </c>
      <c r="E8" s="22">
        <v>25</v>
      </c>
      <c r="F8" s="24">
        <v>0</v>
      </c>
      <c r="G8" s="22"/>
      <c r="H8" s="22"/>
      <c r="I8" s="22"/>
      <c r="J8" s="22"/>
      <c r="K8" s="22" t="s">
        <v>32</v>
      </c>
      <c r="L8" s="22"/>
      <c r="M8" s="22"/>
      <c r="P8">
        <v>455.1</v>
      </c>
      <c r="Q8">
        <v>1</v>
      </c>
      <c r="R8">
        <v>0.998</v>
      </c>
    </row>
    <row r="9" spans="1:18" ht="15.75" x14ac:dyDescent="0.25">
      <c r="A9" s="23">
        <v>20000</v>
      </c>
      <c r="B9" s="22">
        <v>0.5</v>
      </c>
      <c r="C9" s="22">
        <v>20000</v>
      </c>
      <c r="D9" s="22">
        <v>0.55000000000000004</v>
      </c>
      <c r="E9" s="22">
        <v>25</v>
      </c>
      <c r="F9" s="22">
        <v>20000</v>
      </c>
      <c r="G9" s="22"/>
      <c r="H9" s="22"/>
      <c r="I9" s="22"/>
      <c r="J9" s="22"/>
      <c r="K9" s="22" t="s">
        <v>0</v>
      </c>
      <c r="L9" s="22"/>
      <c r="M9" s="22"/>
    </row>
    <row r="10" spans="1:18" x14ac:dyDescent="0.2">
      <c r="B10" s="22">
        <v>1</v>
      </c>
      <c r="C10" s="22"/>
      <c r="D10" s="22">
        <v>1</v>
      </c>
      <c r="E10" s="22">
        <v>50</v>
      </c>
      <c r="F10" s="22"/>
      <c r="G10" s="22">
        <v>50</v>
      </c>
      <c r="H10" s="22">
        <v>0</v>
      </c>
      <c r="I10" s="22">
        <v>0</v>
      </c>
      <c r="J10" s="22"/>
      <c r="K10" s="22">
        <v>0</v>
      </c>
      <c r="L10" s="22">
        <v>0</v>
      </c>
      <c r="M10" s="22"/>
    </row>
    <row r="11" spans="1:18" ht="15.75" x14ac:dyDescent="0.25">
      <c r="B11" s="22">
        <v>1</v>
      </c>
      <c r="C11" s="22"/>
      <c r="D11" s="22">
        <v>1</v>
      </c>
      <c r="E11" s="22">
        <v>50</v>
      </c>
      <c r="F11" s="22"/>
      <c r="G11" s="25">
        <v>200</v>
      </c>
      <c r="H11" s="22">
        <v>16</v>
      </c>
      <c r="I11" s="22">
        <f>+G10*H1/100</f>
        <v>8</v>
      </c>
      <c r="J11" s="23" t="s">
        <v>28</v>
      </c>
      <c r="K11" s="22">
        <f>100*H2/G10</f>
        <v>120</v>
      </c>
      <c r="L11" s="22">
        <f>+H2</f>
        <v>60</v>
      </c>
      <c r="M11" s="22"/>
    </row>
    <row r="12" spans="1:18" ht="15.75" x14ac:dyDescent="0.25">
      <c r="B12" s="22">
        <v>5</v>
      </c>
      <c r="C12" s="22"/>
      <c r="D12" s="22">
        <v>1.4</v>
      </c>
      <c r="E12" s="22">
        <v>100</v>
      </c>
      <c r="F12" s="22"/>
      <c r="G12" s="25">
        <v>350</v>
      </c>
      <c r="H12" s="22"/>
      <c r="I12" s="22">
        <v>0</v>
      </c>
      <c r="J12" s="23"/>
      <c r="K12" s="22">
        <v>0</v>
      </c>
      <c r="L12" s="22"/>
      <c r="M12" s="22"/>
    </row>
    <row r="13" spans="1:18" ht="15.75" x14ac:dyDescent="0.25">
      <c r="B13" s="22">
        <v>5</v>
      </c>
      <c r="C13" s="22"/>
      <c r="D13" s="22">
        <v>1.4</v>
      </c>
      <c r="E13" s="22">
        <v>100</v>
      </c>
      <c r="F13" s="22"/>
      <c r="G13" s="25">
        <v>700</v>
      </c>
      <c r="H13" s="22"/>
      <c r="I13" s="22">
        <f>+G11*H1/100</f>
        <v>32</v>
      </c>
      <c r="J13" s="23" t="s">
        <v>29</v>
      </c>
      <c r="K13" s="22">
        <f>100*H2/G11</f>
        <v>30</v>
      </c>
      <c r="L13" s="22"/>
      <c r="M13" s="22"/>
    </row>
    <row r="14" spans="1:18" ht="15.75" x14ac:dyDescent="0.25">
      <c r="B14" s="22">
        <v>200</v>
      </c>
      <c r="C14" s="6"/>
      <c r="D14" s="6"/>
      <c r="E14" s="10"/>
      <c r="F14" s="10"/>
      <c r="G14" s="22"/>
      <c r="H14" s="22"/>
      <c r="I14" s="22">
        <v>0</v>
      </c>
      <c r="J14" s="23"/>
      <c r="K14" s="22">
        <v>0</v>
      </c>
      <c r="L14" s="22"/>
      <c r="M14" s="22"/>
    </row>
    <row r="15" spans="1:18" ht="15.75" x14ac:dyDescent="0.25">
      <c r="B15" s="22">
        <v>200</v>
      </c>
      <c r="C15" s="6"/>
      <c r="D15" s="6"/>
      <c r="E15" s="10"/>
      <c r="F15" s="10"/>
      <c r="G15" s="22"/>
      <c r="H15" s="22"/>
      <c r="I15" s="22">
        <f>350*H1/100</f>
        <v>56</v>
      </c>
      <c r="J15" s="23" t="s">
        <v>30</v>
      </c>
      <c r="K15" s="26">
        <f>+G12*H1/100</f>
        <v>56</v>
      </c>
      <c r="L15" s="22"/>
      <c r="M15" s="22"/>
    </row>
    <row r="16" spans="1:18" ht="15.75" x14ac:dyDescent="0.25">
      <c r="B16" s="22">
        <v>350</v>
      </c>
      <c r="C16" s="6"/>
      <c r="D16" s="6"/>
      <c r="E16" s="10"/>
      <c r="F16" s="10"/>
      <c r="G16" s="22"/>
      <c r="H16" s="22"/>
      <c r="I16" s="22">
        <v>0</v>
      </c>
      <c r="J16" s="23"/>
      <c r="K16" s="24">
        <v>0</v>
      </c>
      <c r="L16" s="22"/>
      <c r="M16" s="22"/>
      <c r="O16">
        <v>80</v>
      </c>
      <c r="P16">
        <v>300</v>
      </c>
    </row>
    <row r="17" spans="2:19" ht="15.75" x14ac:dyDescent="0.25">
      <c r="B17" s="22">
        <v>350</v>
      </c>
      <c r="C17" s="6"/>
      <c r="D17" s="6"/>
      <c r="E17" s="6"/>
      <c r="F17" s="6"/>
      <c r="G17" s="22"/>
      <c r="H17" s="22"/>
      <c r="I17" s="22">
        <f>+G13*H1/100</f>
        <v>112</v>
      </c>
      <c r="J17" s="23" t="s">
        <v>31</v>
      </c>
      <c r="K17" s="26">
        <f>100*H2/G13</f>
        <v>8.5714285714285712</v>
      </c>
      <c r="L17" s="22"/>
      <c r="M17" s="22"/>
    </row>
    <row r="18" spans="2:19" x14ac:dyDescent="0.2">
      <c r="B18" s="22">
        <v>700</v>
      </c>
      <c r="C18" s="6"/>
      <c r="D18" s="6"/>
      <c r="E18" s="6"/>
      <c r="F18" s="6"/>
      <c r="G18" t="s">
        <v>22</v>
      </c>
      <c r="O18" t="s">
        <v>59</v>
      </c>
      <c r="S18">
        <f>+O7*O16/100</f>
        <v>280</v>
      </c>
    </row>
    <row r="19" spans="2:19" x14ac:dyDescent="0.2">
      <c r="B19" s="22">
        <v>700</v>
      </c>
      <c r="G19" s="22">
        <v>1</v>
      </c>
      <c r="H19" s="22">
        <v>0</v>
      </c>
      <c r="J19" s="22" t="s">
        <v>23</v>
      </c>
      <c r="K19" s="22"/>
    </row>
    <row r="20" spans="2:19" x14ac:dyDescent="0.2">
      <c r="G20" s="22">
        <v>1</v>
      </c>
      <c r="H20" s="22">
        <v>5</v>
      </c>
      <c r="I20">
        <v>0.2</v>
      </c>
      <c r="J20" s="22">
        <v>350</v>
      </c>
      <c r="K20" s="22">
        <v>0.1</v>
      </c>
      <c r="O20">
        <v>200</v>
      </c>
      <c r="P20">
        <v>0</v>
      </c>
      <c r="Q20">
        <v>0</v>
      </c>
    </row>
    <row r="21" spans="2:19" x14ac:dyDescent="0.2">
      <c r="G21" s="22">
        <v>0</v>
      </c>
      <c r="H21" s="22">
        <v>5</v>
      </c>
      <c r="I21">
        <v>2.2000000000000002</v>
      </c>
      <c r="J21" s="22">
        <v>600</v>
      </c>
      <c r="K21" s="22">
        <v>0.1</v>
      </c>
      <c r="P21">
        <v>80</v>
      </c>
      <c r="Q21">
        <v>40</v>
      </c>
    </row>
    <row r="22" spans="2:19" x14ac:dyDescent="0.2">
      <c r="G22" s="22">
        <v>1</v>
      </c>
      <c r="H22" s="22">
        <v>5</v>
      </c>
      <c r="I22">
        <v>0.55000000000000004</v>
      </c>
      <c r="J22" s="22">
        <v>435</v>
      </c>
      <c r="K22" s="22">
        <v>0.1</v>
      </c>
      <c r="Q22">
        <v>0</v>
      </c>
    </row>
    <row r="23" spans="2:19" x14ac:dyDescent="0.2">
      <c r="I23">
        <v>0.55299999999999994</v>
      </c>
      <c r="J23" s="22">
        <v>435</v>
      </c>
      <c r="K23" s="22">
        <v>1</v>
      </c>
      <c r="Q23">
        <v>160</v>
      </c>
    </row>
    <row r="24" spans="2:19" x14ac:dyDescent="0.2">
      <c r="I24">
        <v>1.4</v>
      </c>
      <c r="J24" s="22">
        <v>475</v>
      </c>
      <c r="K24" s="22">
        <v>0</v>
      </c>
      <c r="Q24">
        <v>0</v>
      </c>
    </row>
    <row r="25" spans="2:19" x14ac:dyDescent="0.2">
      <c r="I25">
        <v>1.4</v>
      </c>
      <c r="J25" s="22">
        <v>475</v>
      </c>
      <c r="K25" s="22">
        <v>1</v>
      </c>
      <c r="Q25">
        <v>280</v>
      </c>
    </row>
    <row r="26" spans="2:19" x14ac:dyDescent="0.2">
      <c r="Q26" s="3">
        <v>0</v>
      </c>
    </row>
    <row r="27" spans="2:19" x14ac:dyDescent="0.2"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Q27" s="3">
        <v>560</v>
      </c>
    </row>
    <row r="28" spans="2:19" x14ac:dyDescent="0.2">
      <c r="G28">
        <v>5</v>
      </c>
      <c r="H28">
        <v>2.5</v>
      </c>
      <c r="I28">
        <v>5</v>
      </c>
      <c r="J28">
        <v>10</v>
      </c>
      <c r="K28">
        <v>5</v>
      </c>
      <c r="L28">
        <v>17.5</v>
      </c>
      <c r="M28">
        <v>2.85</v>
      </c>
      <c r="N28">
        <v>20</v>
      </c>
    </row>
    <row r="29" spans="2:19" x14ac:dyDescent="0.2">
      <c r="P29">
        <v>0</v>
      </c>
      <c r="Q29">
        <v>0</v>
      </c>
      <c r="S29">
        <f>+(100*300)/O7</f>
        <v>85.714285714285708</v>
      </c>
    </row>
    <row r="30" spans="2:19" x14ac:dyDescent="0.2">
      <c r="P30">
        <v>42.85</v>
      </c>
      <c r="Q30">
        <v>300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Data</vt:lpstr>
      <vt:lpstr>Report</vt:lpstr>
      <vt:lpstr>Geochemical Log</vt:lpstr>
      <vt:lpstr>Kerogen Quality</vt:lpstr>
      <vt:lpstr>KEROGEN TYPE</vt:lpstr>
      <vt:lpstr>Kerogen Type and Maturity</vt:lpstr>
      <vt:lpstr>Kerogen Conversion-Maturity</vt:lpstr>
      <vt:lpstr>Maturation Profile</vt:lpstr>
      <vt:lpstr>GUIDELINES</vt:lpstr>
      <vt:lpstr>Config</vt:lpstr>
      <vt:lpstr>Data!Print_Area</vt:lpstr>
      <vt:lpstr>'Geochemical Log'!Print_Area</vt:lpstr>
      <vt:lpstr>'Kerogen Conversion-Maturity'!Print_Area</vt:lpstr>
      <vt:lpstr>'Kerogen Quality'!Print_Area</vt:lpstr>
      <vt:lpstr>'KEROGEN TYPE'!Print_Area</vt:lpstr>
      <vt:lpstr>'Kerogen Type and Maturity'!Print_Area</vt:lpstr>
      <vt:lpstr>'Maturation Profile'!Print_Area</vt:lpstr>
      <vt:lpstr>Report!Print_Area</vt:lpstr>
      <vt:lpstr>Report!Print_Titles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 Jarvie</dc:creator>
  <cp:lastModifiedBy>elewis</cp:lastModifiedBy>
  <cp:lastPrinted>2009-08-26T21:15:17Z</cp:lastPrinted>
  <dcterms:created xsi:type="dcterms:W3CDTF">1998-09-09T21:29:34Z</dcterms:created>
  <dcterms:modified xsi:type="dcterms:W3CDTF">2015-12-01T13:46:52Z</dcterms:modified>
</cp:coreProperties>
</file>